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9090" activeTab="0"/>
  </bookViews>
  <sheets>
    <sheet name="Измерение теплоемкости Mo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<sst xmlns="http://schemas.openxmlformats.org/spreadsheetml/2006/main" count="16" uniqueCount="16">
  <si>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T, град</t>
  </si>
  <si>
    <t>Т, К</t>
  </si>
  <si>
    <r>
      <t>t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, с</t>
    </r>
  </si>
  <si>
    <r>
      <t>К</t>
    </r>
    <r>
      <rPr>
        <vertAlign val="subscript"/>
        <sz val="10"/>
        <rFont val="Arial"/>
        <family val="2"/>
      </rPr>
      <t>T</t>
    </r>
  </si>
  <si>
    <r>
      <t>t</t>
    </r>
    <r>
      <rPr>
        <vertAlign val="subscript"/>
        <sz val="10"/>
        <rFont val="Arial"/>
        <family val="2"/>
      </rPr>
      <t>эт</t>
    </r>
    <r>
      <rPr>
        <sz val="10"/>
        <rFont val="Arial"/>
        <family val="0"/>
      </rPr>
      <t>-t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>, с</t>
    </r>
  </si>
  <si>
    <t>S(Cp(T))</t>
  </si>
  <si>
    <t>S(Cp(T)/T)</t>
  </si>
  <si>
    <t>M(Mo)</t>
  </si>
  <si>
    <r>
      <t>С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>, Дж</t>
    </r>
  </si>
  <si>
    <r>
      <t>С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>/m, Дж/г</t>
    </r>
  </si>
  <si>
    <r>
      <t>C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>, Дж/моль</t>
    </r>
  </si>
  <si>
    <r>
      <t>S</t>
    </r>
    <r>
      <rPr>
        <vertAlign val="subscript"/>
        <sz val="10"/>
        <rFont val="Arial"/>
        <family val="2"/>
      </rPr>
      <t>673</t>
    </r>
    <r>
      <rPr>
        <sz val="10"/>
        <rFont val="Arial"/>
        <family val="0"/>
      </rPr>
      <t>-S</t>
    </r>
    <r>
      <rPr>
        <vertAlign val="subscript"/>
        <sz val="10"/>
        <rFont val="Arial"/>
        <family val="2"/>
      </rPr>
      <t>298</t>
    </r>
  </si>
  <si>
    <r>
      <t>m</t>
    </r>
    <r>
      <rPr>
        <vertAlign val="subscript"/>
        <sz val="10"/>
        <rFont val="Arial"/>
        <family val="2"/>
      </rPr>
      <t>в-ва</t>
    </r>
    <r>
      <rPr>
        <sz val="10"/>
        <rFont val="Arial"/>
        <family val="2"/>
      </rPr>
      <t>, г</t>
    </r>
  </si>
  <si>
    <r>
      <t>t</t>
    </r>
    <r>
      <rPr>
        <vertAlign val="subscript"/>
        <sz val="10"/>
        <rFont val="Arial"/>
        <family val="2"/>
      </rPr>
      <t>эт</t>
    </r>
    <r>
      <rPr>
        <sz val="10"/>
        <rFont val="Arial"/>
        <family val="0"/>
      </rPr>
      <t>, c</t>
    </r>
  </si>
  <si>
    <r>
      <t>H</t>
    </r>
    <r>
      <rPr>
        <vertAlign val="subscript"/>
        <sz val="8"/>
        <rFont val="Times New Roman"/>
        <family val="1"/>
      </rPr>
      <t>673</t>
    </r>
    <r>
      <rPr>
        <sz val="8"/>
        <rFont val="Times New Roman"/>
        <family val="1"/>
      </rPr>
      <t>-H</t>
    </r>
    <r>
      <rPr>
        <vertAlign val="subscript"/>
        <sz val="8"/>
        <rFont val="Times New Roman"/>
        <family val="1"/>
      </rPr>
      <t>298</t>
    </r>
  </si>
  <si>
    <t>Измерение теплоемкости металлов и сплавов (Mo)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</si>
</sst>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7">
    <font>
      <sz val="10"/>
      <name val="Arial"/>
      <family val="0"/>
    </font>
    <font>
      <vertAlign val="subscript"/>
      <sz val="10"/>
      <name val="Arial"/>
      <family val="2"/>
    </font>
    <font>
      <sz val="8"/>
      <name val="Arial"/>
      <family val="0"/>
    </font>
    <font>
      <sz val="10.25"/>
      <name val="Arial"/>
      <family val="0"/>
    </font>
    <font>
      <sz val="8"/>
      <name val="Times New Roman"/>
      <family val="1"/>
    </font>
    <font>
      <vertAlign val="subscript"/>
      <sz val="8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4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6" fillId="0" borderId="1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5375"/>
          <c:w val="0.957"/>
          <c:h val="0.911"/>
        </c:manualLayout>
      </c:layout>
      <c:scatterChart>
        <c:scatterStyle val="lineMarker"/>
        <c:varyColors val="0"/>
        <c:ser>
          <c:idx val="0"/>
          <c:order val="0"/>
          <c:tx>
            <c:v>C(T)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'Измерение теплоемкости Mo'!$B$3:$B$16</c:f>
              <c:numCache/>
            </c:numRef>
          </c:xVal>
          <c:yVal>
            <c:numRef>
              <c:f>'Измерение теплоемкости Mo'!$I$3:$I$16</c:f>
              <c:numCache/>
            </c:numRef>
          </c:yVal>
          <c:smooth val="0"/>
        </c:ser>
        <c:axId val="43753046"/>
        <c:axId val="58233095"/>
      </c:scatterChart>
      <c:valAx>
        <c:axId val="43753046"/>
        <c:scaling>
          <c:orientation val="minMax"/>
          <c:max val="700"/>
          <c:min val="280"/>
        </c:scaling>
        <c:axPos val="b"/>
        <c:delete val="0"/>
        <c:numFmt formatCode="General" sourceLinked="1"/>
        <c:majorTickMark val="out"/>
        <c:minorTickMark val="none"/>
        <c:tickLblPos val="nextTo"/>
        <c:crossAx val="58233095"/>
        <c:crosses val="autoZero"/>
        <c:crossBetween val="midCat"/>
        <c:dispUnits/>
      </c:valAx>
      <c:valAx>
        <c:axId val="5823309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4375304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9</xdr:col>
      <xdr:colOff>9525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9525" y="2657475"/>
        <a:ext cx="45243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L7" sqref="L7"/>
    </sheetView>
  </sheetViews>
  <sheetFormatPr defaultColWidth="9.140625" defaultRowHeight="12.75"/>
  <cols>
    <col min="1" max="1" width="7.00390625" style="0" customWidth="1"/>
    <col min="2" max="2" width="6.140625" style="0" customWidth="1"/>
    <col min="3" max="3" width="6.57421875" style="0" customWidth="1"/>
    <col min="4" max="4" width="5.8515625" style="1" customWidth="1"/>
    <col min="5" max="5" width="5.7109375" style="1" customWidth="1"/>
    <col min="6" max="6" width="6.7109375" style="1" customWidth="1"/>
    <col min="7" max="7" width="7.421875" style="1" customWidth="1"/>
    <col min="8" max="8" width="10.140625" style="6" customWidth="1"/>
    <col min="9" max="9" width="12.28125" style="8" customWidth="1"/>
    <col min="10" max="10" width="7.7109375" style="8" customWidth="1"/>
    <col min="11" max="11" width="9.421875" style="9" customWidth="1"/>
    <col min="12" max="12" width="18.421875" style="0" customWidth="1"/>
    <col min="13" max="13" width="16.7109375" style="0" customWidth="1"/>
  </cols>
  <sheetData>
    <row r="1" spans="1:11" ht="13.5" thickBot="1">
      <c r="A1" s="33" t="s">
        <v>15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3" ht="16.5" thickBot="1">
      <c r="A2" s="20" t="s">
        <v>0</v>
      </c>
      <c r="B2" s="21" t="s">
        <v>1</v>
      </c>
      <c r="C2" s="21" t="s">
        <v>2</v>
      </c>
      <c r="D2" s="21" t="s">
        <v>3</v>
      </c>
      <c r="E2" s="21" t="s">
        <v>13</v>
      </c>
      <c r="F2" s="21" t="s">
        <v>4</v>
      </c>
      <c r="G2" s="21" t="s">
        <v>8</v>
      </c>
      <c r="H2" s="22" t="s">
        <v>9</v>
      </c>
      <c r="I2" s="23" t="s">
        <v>10</v>
      </c>
      <c r="J2" s="23" t="s">
        <v>5</v>
      </c>
      <c r="K2" s="24" t="s">
        <v>6</v>
      </c>
      <c r="L2" s="1"/>
      <c r="M2" s="1"/>
    </row>
    <row r="3" spans="1:13" ht="12.75">
      <c r="A3" s="16">
        <v>25</v>
      </c>
      <c r="B3" s="4">
        <f>A3+273</f>
        <v>298</v>
      </c>
      <c r="C3" s="4">
        <v>11.3</v>
      </c>
      <c r="D3" s="4">
        <v>0.559</v>
      </c>
      <c r="E3" s="4">
        <v>18.8</v>
      </c>
      <c r="F3" s="4">
        <f>E3-C3</f>
        <v>7.5</v>
      </c>
      <c r="G3" s="4">
        <f>F3*D3</f>
        <v>4.192500000000001</v>
      </c>
      <c r="H3" s="17">
        <f>G3/$J$18</f>
        <v>0.25879629629629636</v>
      </c>
      <c r="I3" s="18">
        <f>H3*$K$18</f>
        <v>24.84444444444445</v>
      </c>
      <c r="J3" s="18">
        <f>(I4+I3)/2*(B4-B3)</f>
        <v>941.0222222222222</v>
      </c>
      <c r="K3" s="19">
        <f>(I3/B3+I4/B4)/2*(B4-B3)</f>
        <v>2.9940419214901315</v>
      </c>
      <c r="L3" s="1"/>
      <c r="M3" s="1"/>
    </row>
    <row r="4" spans="1:13" ht="12.75">
      <c r="A4" s="10">
        <v>50</v>
      </c>
      <c r="B4" s="2">
        <f aca="true" t="shared" si="0" ref="B4:B16">A4+273</f>
        <v>323</v>
      </c>
      <c r="C4" s="2">
        <v>11.7</v>
      </c>
      <c r="D4" s="2">
        <v>0.579</v>
      </c>
      <c r="E4" s="2">
        <v>26.4</v>
      </c>
      <c r="F4" s="2">
        <f aca="true" t="shared" si="1" ref="F4:F16">E4-C4</f>
        <v>14.7</v>
      </c>
      <c r="G4" s="2">
        <f>F4*D4</f>
        <v>8.511299999999999</v>
      </c>
      <c r="H4" s="5">
        <f>G4/$J$18</f>
        <v>0.5253888888888888</v>
      </c>
      <c r="I4" s="7">
        <f>H4*$K$18</f>
        <v>50.43733333333333</v>
      </c>
      <c r="J4" s="7">
        <f aca="true" t="shared" si="2" ref="J4:J15">(I5+I4)/2*(B5-B4)</f>
        <v>1212.1259259259257</v>
      </c>
      <c r="K4" s="11">
        <f aca="true" t="shared" si="3" ref="K4:K15">(I4/B4+I5/B5)/2*(B5-B4)</f>
        <v>3.62334383777037</v>
      </c>
      <c r="L4" s="1"/>
      <c r="M4" s="1"/>
    </row>
    <row r="5" spans="1:13" ht="12.75">
      <c r="A5" s="10">
        <v>75</v>
      </c>
      <c r="B5" s="2">
        <f t="shared" si="0"/>
        <v>348</v>
      </c>
      <c r="C5" s="2">
        <v>12</v>
      </c>
      <c r="D5" s="2">
        <v>0.586</v>
      </c>
      <c r="E5" s="2">
        <v>25.4</v>
      </c>
      <c r="F5" s="2">
        <f t="shared" si="1"/>
        <v>13.399999999999999</v>
      </c>
      <c r="G5" s="2">
        <f aca="true" t="shared" si="4" ref="G5:G16">F5*D5</f>
        <v>7.8523999999999985</v>
      </c>
      <c r="H5" s="5">
        <f>G5/$J$18</f>
        <v>0.48471604938271595</v>
      </c>
      <c r="I5" s="7">
        <f>H5*$K$18</f>
        <v>46.532740740740735</v>
      </c>
      <c r="J5" s="7">
        <f t="shared" si="2"/>
        <v>2348.207407407407</v>
      </c>
      <c r="K5" s="11">
        <f t="shared" si="3"/>
        <v>6.3199770671150555</v>
      </c>
      <c r="L5" s="1"/>
      <c r="M5" s="1"/>
    </row>
    <row r="6" spans="1:13" ht="12.75">
      <c r="A6" s="10">
        <v>125</v>
      </c>
      <c r="B6" s="2">
        <f t="shared" si="0"/>
        <v>398</v>
      </c>
      <c r="C6" s="2">
        <v>12</v>
      </c>
      <c r="D6" s="2">
        <v>0.645</v>
      </c>
      <c r="E6" s="2">
        <v>24.4</v>
      </c>
      <c r="F6" s="2">
        <f t="shared" si="1"/>
        <v>12.399999999999999</v>
      </c>
      <c r="G6" s="2">
        <f t="shared" si="4"/>
        <v>7.997999999999999</v>
      </c>
      <c r="H6" s="5">
        <f>G6/$J$18</f>
        <v>0.4937037037037037</v>
      </c>
      <c r="I6" s="7">
        <f>H6*$K$18</f>
        <v>47.39555555555555</v>
      </c>
      <c r="J6" s="7">
        <f t="shared" si="2"/>
        <v>1250.9629629629628</v>
      </c>
      <c r="K6" s="11">
        <f t="shared" si="3"/>
        <v>3.0453352481697515</v>
      </c>
      <c r="L6" s="1"/>
      <c r="M6" s="1"/>
    </row>
    <row r="7" spans="1:13" ht="12.75">
      <c r="A7" s="10">
        <v>150</v>
      </c>
      <c r="B7" s="2">
        <f t="shared" si="0"/>
        <v>423</v>
      </c>
      <c r="C7" s="2">
        <v>11.4</v>
      </c>
      <c r="D7" s="2">
        <v>0.635</v>
      </c>
      <c r="E7" s="2">
        <v>25.4</v>
      </c>
      <c r="F7" s="2">
        <f t="shared" si="1"/>
        <v>13.999999999999998</v>
      </c>
      <c r="G7" s="2">
        <f t="shared" si="4"/>
        <v>8.889999999999999</v>
      </c>
      <c r="H7" s="5">
        <f>G7/$J$18</f>
        <v>0.5487654320987654</v>
      </c>
      <c r="I7" s="7">
        <f>H7*$K$18</f>
        <v>52.68148148148148</v>
      </c>
      <c r="J7" s="7">
        <f t="shared" si="2"/>
        <v>1264.9777777777779</v>
      </c>
      <c r="K7" s="11">
        <f t="shared" si="3"/>
        <v>2.910485071359776</v>
      </c>
      <c r="L7" s="1"/>
      <c r="M7" s="1"/>
    </row>
    <row r="8" spans="1:13" ht="12.75">
      <c r="A8" s="10">
        <v>175</v>
      </c>
      <c r="B8" s="2">
        <f t="shared" si="0"/>
        <v>448</v>
      </c>
      <c r="C8" s="2">
        <v>12.4</v>
      </c>
      <c r="D8" s="2">
        <v>0.731</v>
      </c>
      <c r="E8" s="2">
        <v>23.6</v>
      </c>
      <c r="F8" s="2">
        <f t="shared" si="1"/>
        <v>11.200000000000001</v>
      </c>
      <c r="G8" s="2">
        <f t="shared" si="4"/>
        <v>8.1872</v>
      </c>
      <c r="H8" s="5">
        <f>G8/$J$18</f>
        <v>0.5053827160493828</v>
      </c>
      <c r="I8" s="7">
        <f>H8*$K$18</f>
        <v>48.516740740740744</v>
      </c>
      <c r="J8" s="7">
        <f t="shared" si="2"/>
        <v>1112.7037037037037</v>
      </c>
      <c r="K8" s="11">
        <f t="shared" si="3"/>
        <v>2.423987941429802</v>
      </c>
      <c r="L8" s="1"/>
      <c r="M8" s="1"/>
    </row>
    <row r="9" spans="1:13" ht="12.75">
      <c r="A9" s="10">
        <v>200</v>
      </c>
      <c r="B9" s="2">
        <f t="shared" si="0"/>
        <v>473</v>
      </c>
      <c r="C9" s="2">
        <v>13.1</v>
      </c>
      <c r="D9" s="2">
        <v>0.627</v>
      </c>
      <c r="E9" s="2">
        <v>24</v>
      </c>
      <c r="F9" s="2">
        <f t="shared" si="1"/>
        <v>10.9</v>
      </c>
      <c r="G9" s="2">
        <f t="shared" si="4"/>
        <v>6.8343</v>
      </c>
      <c r="H9" s="5">
        <f>G9/$J$18</f>
        <v>0.4218703703703704</v>
      </c>
      <c r="I9" s="7">
        <f>H9*$K$18</f>
        <v>40.49955555555556</v>
      </c>
      <c r="J9" s="7">
        <f t="shared" si="2"/>
        <v>1029.2222222222222</v>
      </c>
      <c r="K9" s="11">
        <f t="shared" si="3"/>
        <v>2.1204404180027603</v>
      </c>
      <c r="L9" s="1"/>
      <c r="M9" s="1"/>
    </row>
    <row r="10" spans="1:13" ht="12.75">
      <c r="A10" s="10">
        <v>225</v>
      </c>
      <c r="B10" s="2">
        <f t="shared" si="0"/>
        <v>498</v>
      </c>
      <c r="C10" s="2">
        <v>11.9</v>
      </c>
      <c r="D10" s="2">
        <v>0.574</v>
      </c>
      <c r="E10" s="2">
        <v>24.2</v>
      </c>
      <c r="F10" s="2">
        <f t="shared" si="1"/>
        <v>12.299999999999999</v>
      </c>
      <c r="G10" s="2">
        <f t="shared" si="4"/>
        <v>7.060199999999999</v>
      </c>
      <c r="H10" s="5">
        <f>G10/$J$18</f>
        <v>0.43581481481481477</v>
      </c>
      <c r="I10" s="7">
        <f>H10*$K$18</f>
        <v>41.838222222222214</v>
      </c>
      <c r="J10" s="7">
        <f t="shared" si="2"/>
        <v>1078.059259259259</v>
      </c>
      <c r="K10" s="11">
        <f t="shared" si="3"/>
        <v>2.111497445059609</v>
      </c>
      <c r="L10" s="1"/>
      <c r="M10" s="1"/>
    </row>
    <row r="11" spans="1:13" ht="12.75">
      <c r="A11" s="10">
        <v>250</v>
      </c>
      <c r="B11" s="2">
        <f t="shared" si="0"/>
        <v>523</v>
      </c>
      <c r="C11" s="2">
        <v>12.8</v>
      </c>
      <c r="D11" s="2">
        <v>0.646</v>
      </c>
      <c r="E11" s="2">
        <v>24.4</v>
      </c>
      <c r="F11" s="2">
        <f t="shared" si="1"/>
        <v>11.599999999999998</v>
      </c>
      <c r="G11" s="2">
        <f t="shared" si="4"/>
        <v>7.493599999999999</v>
      </c>
      <c r="H11" s="5">
        <f>G11/$J$18</f>
        <v>0.46256790123456787</v>
      </c>
      <c r="I11" s="7">
        <f>H11*$K$18</f>
        <v>44.40651851851852</v>
      </c>
      <c r="J11" s="7">
        <f t="shared" si="2"/>
        <v>1002.3037037037037</v>
      </c>
      <c r="K11" s="11">
        <f t="shared" si="3"/>
        <v>1.877440210443937</v>
      </c>
      <c r="L11" s="1"/>
      <c r="M11" s="1"/>
    </row>
    <row r="12" spans="1:13" ht="12.75">
      <c r="A12" s="10">
        <v>275</v>
      </c>
      <c r="B12" s="2">
        <f t="shared" si="0"/>
        <v>548</v>
      </c>
      <c r="C12" s="2">
        <v>13.3</v>
      </c>
      <c r="D12" s="2">
        <v>0.575</v>
      </c>
      <c r="E12" s="2">
        <v>23.8</v>
      </c>
      <c r="F12" s="2">
        <f t="shared" si="1"/>
        <v>10.5</v>
      </c>
      <c r="G12" s="2">
        <f t="shared" si="4"/>
        <v>6.0375</v>
      </c>
      <c r="H12" s="5">
        <f>G12/$J$18</f>
        <v>0.3726851851851852</v>
      </c>
      <c r="I12" s="7">
        <f>H12*$K$18</f>
        <v>35.77777777777778</v>
      </c>
      <c r="J12" s="7">
        <f t="shared" si="2"/>
        <v>1916.8444444444447</v>
      </c>
      <c r="K12" s="11">
        <f t="shared" si="3"/>
        <v>3.341896887977497</v>
      </c>
      <c r="L12" s="1"/>
      <c r="M12" s="1"/>
    </row>
    <row r="13" spans="1:13" ht="12.75">
      <c r="A13" s="10">
        <v>325</v>
      </c>
      <c r="B13" s="2">
        <f t="shared" si="0"/>
        <v>598</v>
      </c>
      <c r="C13" s="2">
        <v>13</v>
      </c>
      <c r="D13" s="2">
        <v>0.639</v>
      </c>
      <c r="E13" s="2">
        <v>23.8</v>
      </c>
      <c r="F13" s="2">
        <f t="shared" si="1"/>
        <v>10.8</v>
      </c>
      <c r="G13" s="2">
        <f t="shared" si="4"/>
        <v>6.9012</v>
      </c>
      <c r="H13" s="5">
        <f>G13/$J$18</f>
        <v>0.42600000000000005</v>
      </c>
      <c r="I13" s="7">
        <f>H13*$K$18</f>
        <v>40.896</v>
      </c>
      <c r="J13" s="7">
        <f t="shared" si="2"/>
        <v>996.4518518518519</v>
      </c>
      <c r="K13" s="11">
        <f t="shared" si="3"/>
        <v>1.6337449266613897</v>
      </c>
      <c r="L13" s="1"/>
      <c r="M13" s="1"/>
    </row>
    <row r="14" spans="1:13" ht="12.75">
      <c r="A14" s="10">
        <v>350</v>
      </c>
      <c r="B14" s="2">
        <f t="shared" si="0"/>
        <v>623</v>
      </c>
      <c r="C14" s="2">
        <v>13.1</v>
      </c>
      <c r="D14" s="2">
        <v>0.601</v>
      </c>
      <c r="E14" s="2">
        <v>24</v>
      </c>
      <c r="F14" s="2">
        <f t="shared" si="1"/>
        <v>10.9</v>
      </c>
      <c r="G14" s="2">
        <f t="shared" si="4"/>
        <v>6.5509</v>
      </c>
      <c r="H14" s="5">
        <f>G14/$J$18</f>
        <v>0.4043765432098766</v>
      </c>
      <c r="I14" s="7">
        <f>H14*$K$18</f>
        <v>38.82014814814815</v>
      </c>
      <c r="J14" s="7">
        <f t="shared" si="2"/>
        <v>1106.585185185185</v>
      </c>
      <c r="K14" s="11">
        <f t="shared" si="3"/>
        <v>1.7377431649591448</v>
      </c>
      <c r="L14" s="1"/>
      <c r="M14" s="1"/>
    </row>
    <row r="15" spans="1:13" ht="12.75">
      <c r="A15" s="10">
        <v>375</v>
      </c>
      <c r="B15" s="2">
        <f t="shared" si="0"/>
        <v>648</v>
      </c>
      <c r="C15" s="2">
        <v>13</v>
      </c>
      <c r="D15" s="2">
        <v>0.699</v>
      </c>
      <c r="E15" s="2">
        <v>25</v>
      </c>
      <c r="F15" s="2">
        <f t="shared" si="1"/>
        <v>12</v>
      </c>
      <c r="G15" s="2">
        <f t="shared" si="4"/>
        <v>8.388</v>
      </c>
      <c r="H15" s="5">
        <f>G15/$J$18</f>
        <v>0.5177777777777778</v>
      </c>
      <c r="I15" s="7">
        <f>H15*$K$18</f>
        <v>49.70666666666666</v>
      </c>
      <c r="J15" s="7">
        <f t="shared" si="2"/>
        <v>1307.7333333333331</v>
      </c>
      <c r="K15" s="11">
        <f t="shared" si="3"/>
        <v>1.9787585835794521</v>
      </c>
      <c r="L15" s="1"/>
      <c r="M15" s="1"/>
    </row>
    <row r="16" spans="1:13" ht="13.5" thickBot="1">
      <c r="A16" s="12">
        <v>400</v>
      </c>
      <c r="B16" s="3">
        <f t="shared" si="0"/>
        <v>673</v>
      </c>
      <c r="C16" s="3">
        <v>14</v>
      </c>
      <c r="D16" s="3">
        <v>0.702</v>
      </c>
      <c r="E16" s="3">
        <v>27.2</v>
      </c>
      <c r="F16" s="3">
        <f t="shared" si="1"/>
        <v>13.2</v>
      </c>
      <c r="G16" s="3">
        <f t="shared" si="4"/>
        <v>9.266399999999999</v>
      </c>
      <c r="H16" s="13">
        <f>G16/$J$18</f>
        <v>0.572</v>
      </c>
      <c r="I16" s="14">
        <f>H16*$K$18</f>
        <v>54.91199999999999</v>
      </c>
      <c r="J16" s="28"/>
      <c r="K16" s="29"/>
      <c r="L16" s="1"/>
      <c r="M16" s="1"/>
    </row>
    <row r="17" spans="1:13" ht="15.75">
      <c r="A17" s="1"/>
      <c r="B17" s="1"/>
      <c r="C17" s="1"/>
      <c r="J17" s="30" t="s">
        <v>12</v>
      </c>
      <c r="K17" s="31" t="s">
        <v>7</v>
      </c>
      <c r="L17" s="1"/>
      <c r="M17" s="1"/>
    </row>
    <row r="18" spans="1:13" ht="13.5" thickBot="1">
      <c r="A18" s="1"/>
      <c r="B18" s="1"/>
      <c r="C18" s="1"/>
      <c r="J18" s="32">
        <f>16.2</f>
        <v>16.2</v>
      </c>
      <c r="K18" s="15">
        <f>96</f>
        <v>96</v>
      </c>
      <c r="L18" s="1"/>
      <c r="M18" s="1"/>
    </row>
    <row r="19" spans="1:13" ht="15.75">
      <c r="A19" s="1"/>
      <c r="B19" s="1"/>
      <c r="C19" s="1"/>
      <c r="J19" s="25" t="s">
        <v>14</v>
      </c>
      <c r="K19" s="26" t="s">
        <v>11</v>
      </c>
      <c r="L19" s="1"/>
      <c r="M19" s="1"/>
    </row>
    <row r="20" spans="1:13" ht="13.5" thickBot="1">
      <c r="A20" s="1"/>
      <c r="B20" s="1"/>
      <c r="C20" s="1"/>
      <c r="J20" s="12">
        <f>SUM(J3:J15)</f>
        <v>16567.199999999997</v>
      </c>
      <c r="K20" s="27">
        <f>SUM(K3:K15)</f>
        <v>36.11869272401867</v>
      </c>
      <c r="L20" s="1"/>
      <c r="M20" s="1"/>
    </row>
    <row r="21" spans="1:13" ht="12.75">
      <c r="A21" s="1"/>
      <c r="B21" s="1"/>
      <c r="C21" s="1"/>
      <c r="K21" s="8"/>
      <c r="L21" s="1"/>
      <c r="M21" s="1"/>
    </row>
    <row r="22" spans="1:11" ht="12.75">
      <c r="A22" s="1"/>
      <c r="B22" s="1"/>
      <c r="C22" s="1"/>
      <c r="K22" s="8"/>
    </row>
    <row r="23" spans="1:11" ht="12.75">
      <c r="A23" s="1"/>
      <c r="B23" s="1"/>
      <c r="C23" s="1"/>
      <c r="K23" s="8"/>
    </row>
  </sheetData>
  <mergeCells count="1">
    <mergeCell ref="A1:K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Enzyme 203</dc:creator>
  <cp:keywords/>
  <dc:description/>
  <cp:lastModifiedBy>MicLab</cp:lastModifiedBy>
  <cp:lastPrinted>2004-04-06T07:49:09Z</cp:lastPrinted>
  <dcterms:created xsi:type="dcterms:W3CDTF">2004-03-23T09:25:15Z</dcterms:created>
  <dcterms:modified xsi:type="dcterms:W3CDTF">2004-04-06T07:53:50Z</dcterms:modified>
  <cp:category/>
  <cp:version/>
  <cp:contentType/>
  <cp:contentStatus/>
</cp:coreProperties>
</file>