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1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<sst xmlns="http://schemas.openxmlformats.org/spreadsheetml/2006/main" count="31" uniqueCount="22">
  <si>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L</t>
  </si>
  <si>
    <t>A</t>
  </si>
  <si>
    <t>e</t>
  </si>
  <si>
    <t>c</t>
  </si>
  <si>
    <t>v</t>
  </si>
  <si>
    <t>I</t>
  </si>
  <si>
    <t>Lm</t>
  </si>
  <si>
    <t>ynorm</t>
  </si>
  <si>
    <t>y</t>
  </si>
  <si>
    <t>max</t>
  </si>
  <si>
    <t>va</t>
  </si>
  <si>
    <t>vf</t>
  </si>
  <si>
    <t>dv</t>
  </si>
  <si>
    <t>m</t>
  </si>
  <si>
    <t>I1</t>
  </si>
  <si>
    <t>I2</t>
  </si>
  <si>
    <t>K</t>
  </si>
  <si>
    <t>Kavg</t>
  </si>
  <si>
    <t>s</t>
  </si>
  <si>
    <t>mL</t>
  </si>
  <si>
    <t>CL</t>
  </si>
  <si>
    <t>y = 0.0004x + 0.0001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</si>
</sst>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"/>
    <numFmt numFmtId="166" formatCode="0.000"/>
    <numFmt numFmtId="167" formatCode="0.0000"/>
  </numFmts>
  <fonts count="14">
    <font>
      <sz val="10"/>
      <name val="Arial Cyr"/>
      <family val="0"/>
    </font>
    <font>
      <sz val="8.75"/>
      <name val="Arial Cyr"/>
      <family val="2"/>
    </font>
    <font>
      <vertAlign val="superscript"/>
      <sz val="8.75"/>
      <name val="Arial Cyr"/>
      <family val="2"/>
    </font>
    <font>
      <sz val="12"/>
      <name val="Arial Cyr"/>
      <family val="0"/>
    </font>
    <font>
      <b/>
      <sz val="11"/>
      <name val="Arial Cyr"/>
      <family val="2"/>
    </font>
    <font>
      <b/>
      <vertAlign val="subscript"/>
      <sz val="11"/>
      <name val="Arial Cyr"/>
      <family val="2"/>
    </font>
    <font>
      <b/>
      <sz val="8.75"/>
      <name val="Arial Cyr"/>
      <family val="2"/>
    </font>
    <font>
      <b/>
      <sz val="10.25"/>
      <name val="Arial Cyr"/>
      <family val="2"/>
    </font>
    <font>
      <sz val="8.25"/>
      <name val="Arial Cyr"/>
      <family val="2"/>
    </font>
    <font>
      <sz val="14.25"/>
      <name val="Arial Cyr"/>
      <family val="0"/>
    </font>
    <font>
      <b/>
      <vertAlign val="superscript"/>
      <sz val="8.75"/>
      <name val="Arial Cyr"/>
      <family val="2"/>
    </font>
    <font>
      <b/>
      <sz val="9.5"/>
      <name val="Arial Cyr"/>
      <family val="2"/>
    </font>
    <font>
      <b/>
      <sz val="10"/>
      <name val="Arial Cyr"/>
      <family val="2"/>
    </font>
    <font>
      <vertAlign val="superscript"/>
      <sz val="10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Cyr"/>
                <a:ea typeface="Arial Cyr"/>
                <a:cs typeface="Arial Cyr"/>
              </a:rPr>
              <a:t>Проверка выполнения правила зеркальной симметрии спектров поглощения и люминесценции родамина 6Ж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216"/>
          <c:w val="0.95875"/>
          <c:h val="0.72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Лист1!$T$2:$T$7</c:f>
              <c:numCache>
                <c:ptCount val="6"/>
                <c:pt idx="0">
                  <c:v>571428571428571.4</c:v>
                </c:pt>
                <c:pt idx="1">
                  <c:v>545454545454545.44</c:v>
                </c:pt>
                <c:pt idx="2">
                  <c:v>612244897959183.6</c:v>
                </c:pt>
                <c:pt idx="3">
                  <c:v>624999999999999.9</c:v>
                </c:pt>
                <c:pt idx="4">
                  <c:v>582524271844660.1</c:v>
                </c:pt>
                <c:pt idx="5">
                  <c:v>638297872340425.5</c:v>
                </c:pt>
              </c:numCache>
            </c:numRef>
          </c:xVal>
          <c:yVal>
            <c:numRef>
              <c:f>Лист1!$V$2:$V$7</c:f>
              <c:numCache>
                <c:ptCount val="6"/>
                <c:pt idx="0">
                  <c:v>25974025974025.938</c:v>
                </c:pt>
                <c:pt idx="1">
                  <c:v>-20583190394511.188</c:v>
                </c:pt>
                <c:pt idx="2">
                  <c:v>95003518648838.88</c:v>
                </c:pt>
                <c:pt idx="3">
                  <c:v>124999999999999.94</c:v>
                </c:pt>
                <c:pt idx="4">
                  <c:v>46809986130374.44</c:v>
                </c:pt>
                <c:pt idx="5">
                  <c:v>146494593651901</c:v>
                </c:pt>
              </c:numCache>
            </c:numRef>
          </c:yVal>
          <c:smooth val="0"/>
        </c:ser>
        <c:axId val="14112970"/>
        <c:axId val="59907867"/>
      </c:scatterChart>
      <c:valAx>
        <c:axId val="14112970"/>
        <c:scaling>
          <c:orientation val="minMax"/>
          <c:max val="650000000000000"/>
          <c:min val="540000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v</a:t>
                </a:r>
                <a:r>
                  <a:rPr lang="en-US" cap="none" sz="1100" b="1" i="0" u="none" baseline="-25000">
                    <a:latin typeface="Arial Cyr"/>
                    <a:ea typeface="Arial Cyr"/>
                    <a:cs typeface="Arial Cyr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907867"/>
        <c:crosses val="autoZero"/>
        <c:crossBetween val="midCat"/>
        <c:dispUnits/>
      </c:valAx>
      <c:valAx>
        <c:axId val="599078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dv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4112970"/>
        <c:crosses val="autoZero"/>
        <c:crossBetween val="midCat"/>
        <c:dispUnits/>
        <c:majorUnit val="30000000000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Cyr"/>
                <a:ea typeface="Arial Cyr"/>
                <a:cs typeface="Arial Cyr"/>
              </a:rPr>
              <a:t>Спектры поглощения и флуоресценции родамина 6Ж в водном растворе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015"/>
          <c:w val="0.9655"/>
          <c:h val="0.73225"/>
        </c:manualLayout>
      </c:layout>
      <c:scatterChart>
        <c:scatterStyle val="lineMarker"/>
        <c:varyColors val="0"/>
        <c:ser>
          <c:idx val="0"/>
          <c:order val="0"/>
          <c:tx>
            <c:v>Спектр поглощения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Лист1!$E$2:$E$17</c:f>
              <c:numCache>
                <c:ptCount val="16"/>
                <c:pt idx="0">
                  <c:v>681818181818181.8</c:v>
                </c:pt>
                <c:pt idx="1">
                  <c:v>666666666666666.6</c:v>
                </c:pt>
                <c:pt idx="2">
                  <c:v>652173913043478.2</c:v>
                </c:pt>
                <c:pt idx="3">
                  <c:v>638297872340425.5</c:v>
                </c:pt>
                <c:pt idx="4">
                  <c:v>624999999999999.9</c:v>
                </c:pt>
                <c:pt idx="5">
                  <c:v>612244897959183.6</c:v>
                </c:pt>
                <c:pt idx="6">
                  <c:v>599999999999999.9</c:v>
                </c:pt>
                <c:pt idx="7">
                  <c:v>588235294117647.1</c:v>
                </c:pt>
                <c:pt idx="8">
                  <c:v>582524271844660.1</c:v>
                </c:pt>
                <c:pt idx="9">
                  <c:v>576923076923076.9</c:v>
                </c:pt>
                <c:pt idx="10">
                  <c:v>571428571428571.4</c:v>
                </c:pt>
                <c:pt idx="11">
                  <c:v>566037735849056.6</c:v>
                </c:pt>
                <c:pt idx="12">
                  <c:v>560747663551401.8</c:v>
                </c:pt>
                <c:pt idx="13">
                  <c:v>555555555555555.56</c:v>
                </c:pt>
                <c:pt idx="14">
                  <c:v>545454545454545.44</c:v>
                </c:pt>
                <c:pt idx="15">
                  <c:v>535714285714285.7</c:v>
                </c:pt>
              </c:numCache>
            </c:numRef>
          </c:xVal>
          <c:yVal>
            <c:numRef>
              <c:f>Лист1!$F$2:$F$17</c:f>
              <c:numCache>
                <c:ptCount val="16"/>
                <c:pt idx="0">
                  <c:v>2.9333333333333332E-12</c:v>
                </c:pt>
                <c:pt idx="1">
                  <c:v>5.9999999999999995E-12</c:v>
                </c:pt>
                <c:pt idx="2">
                  <c:v>1.1499999999999999E-11</c:v>
                </c:pt>
                <c:pt idx="3">
                  <c:v>2.0366666666666668E-11</c:v>
                </c:pt>
                <c:pt idx="4">
                  <c:v>3.6000000000000005E-11</c:v>
                </c:pt>
                <c:pt idx="5">
                  <c:v>5.308333333333334E-11</c:v>
                </c:pt>
                <c:pt idx="6">
                  <c:v>6.833333333333333E-11</c:v>
                </c:pt>
                <c:pt idx="7">
                  <c:v>9.009999999999999E-11</c:v>
                </c:pt>
                <c:pt idx="8">
                  <c:v>1.1158333333333335E-10</c:v>
                </c:pt>
                <c:pt idx="9">
                  <c:v>1.2826666666666667E-10</c:v>
                </c:pt>
                <c:pt idx="10">
                  <c:v>1.3475E-10</c:v>
                </c:pt>
                <c:pt idx="11">
                  <c:v>1.2719999999999996E-10</c:v>
                </c:pt>
                <c:pt idx="12">
                  <c:v>1.1145833333333334E-10</c:v>
                </c:pt>
                <c:pt idx="13">
                  <c:v>6.299999999999999E-11</c:v>
                </c:pt>
                <c:pt idx="14">
                  <c:v>2.1999999999999998E-11</c:v>
                </c:pt>
                <c:pt idx="15">
                  <c:v>3.733333333333333E-12</c:v>
                </c:pt>
              </c:numCache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100"/>
            <c:noEndCap val="1"/>
            <c:spPr>
              <a:ln w="12700">
                <a:solidFill/>
                <a:prstDash val="sysDot"/>
              </a:ln>
            </c:spPr>
          </c:errBars>
          <c:xVal>
            <c:numRef>
              <c:f>Лист1!$G$20</c:f>
              <c:numCache>
                <c:ptCount val="1"/>
                <c:pt idx="0">
                  <c:v>557300000000000</c:v>
                </c:pt>
              </c:numCache>
            </c:numRef>
          </c:xVal>
          <c:yVal>
            <c:numRef>
              <c:f>Лист1!$G$21</c:f>
              <c:numCache>
                <c:ptCount val="1"/>
                <c:pt idx="0">
                  <c:v>7.5E-11</c:v>
                </c:pt>
              </c:numCache>
            </c:numRef>
          </c:yVal>
          <c:smooth val="0"/>
        </c:ser>
        <c:axId val="2299892"/>
        <c:axId val="20699029"/>
      </c:scatterChart>
      <c:scatterChart>
        <c:scatterStyle val="lineMarker"/>
        <c:varyColors val="0"/>
        <c:ser>
          <c:idx val="1"/>
          <c:order val="1"/>
          <c:tx>
            <c:v>Спектр флуоресценции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Лист1!$M$2:$M$16</c:f>
              <c:numCache>
                <c:ptCount val="15"/>
                <c:pt idx="0">
                  <c:v>624999999999999.9</c:v>
                </c:pt>
                <c:pt idx="1">
                  <c:v>612244897959183.6</c:v>
                </c:pt>
                <c:pt idx="2">
                  <c:v>599999999999999.9</c:v>
                </c:pt>
                <c:pt idx="3">
                  <c:v>588235294117647.1</c:v>
                </c:pt>
                <c:pt idx="4">
                  <c:v>576923076923076.9</c:v>
                </c:pt>
                <c:pt idx="5">
                  <c:v>566037735849056.6</c:v>
                </c:pt>
                <c:pt idx="6">
                  <c:v>555555555555555.56</c:v>
                </c:pt>
                <c:pt idx="7">
                  <c:v>545454545454545.44</c:v>
                </c:pt>
                <c:pt idx="8">
                  <c:v>535714285714285.7</c:v>
                </c:pt>
                <c:pt idx="9">
                  <c:v>526315789473684.2</c:v>
                </c:pt>
                <c:pt idx="10">
                  <c:v>517241379310344.75</c:v>
                </c:pt>
                <c:pt idx="11">
                  <c:v>508474576271186.4</c:v>
                </c:pt>
                <c:pt idx="12">
                  <c:v>499999999999999.94</c:v>
                </c:pt>
                <c:pt idx="13">
                  <c:v>491803278688524.5</c:v>
                </c:pt>
                <c:pt idx="14">
                  <c:v>483870967741935.5</c:v>
                </c:pt>
              </c:numCache>
            </c:numRef>
          </c:xVal>
          <c:yVal>
            <c:numRef>
              <c:f>Лист1!$N$2:$N$16</c:f>
              <c:numCache>
                <c:ptCount val="15"/>
                <c:pt idx="0">
                  <c:v>1.1206656000000011E-62</c:v>
                </c:pt>
                <c:pt idx="1">
                  <c:v>1.16719427654321E-62</c:v>
                </c:pt>
                <c:pt idx="2">
                  <c:v>1.3117283950617296E-62</c:v>
                </c:pt>
                <c:pt idx="3">
                  <c:v>1.987799799999999E-62</c:v>
                </c:pt>
                <c:pt idx="4">
                  <c:v>5.993719782716052E-62</c:v>
                </c:pt>
                <c:pt idx="5">
                  <c:v>2.143093604938271E-61</c:v>
                </c:pt>
                <c:pt idx="6">
                  <c:v>7.033392E-61</c:v>
                </c:pt>
                <c:pt idx="7">
                  <c:v>1.2426774691358027E-60</c:v>
                </c:pt>
                <c:pt idx="8">
                  <c:v>1.0320150123456792E-60</c:v>
                </c:pt>
                <c:pt idx="9">
                  <c:v>7.167655E-61</c:v>
                </c:pt>
                <c:pt idx="10">
                  <c:v>4.722192158024694E-61</c:v>
                </c:pt>
                <c:pt idx="11">
                  <c:v>3.889523283950619E-61</c:v>
                </c:pt>
                <c:pt idx="12">
                  <c:v>3.600000000000002E-61</c:v>
                </c:pt>
                <c:pt idx="13">
                  <c:v>2.461482844444446E-61</c:v>
                </c:pt>
                <c:pt idx="14">
                  <c:v>1.5068214241975304E-61</c:v>
                </c:pt>
              </c:numCache>
            </c:numRef>
          </c:yVal>
          <c:smooth val="1"/>
        </c:ser>
        <c:axId val="52073534"/>
        <c:axId val="66008623"/>
      </c:scatterChart>
      <c:valAx>
        <c:axId val="2299892"/>
        <c:scaling>
          <c:orientation val="minMax"/>
          <c:max val="700000000000000"/>
          <c:min val="450000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Частота, с</a:t>
                </a:r>
                <a:r>
                  <a:rPr lang="en-US" cap="none" sz="875" b="1" i="0" u="none" baseline="30000">
                    <a:latin typeface="Arial Cyr"/>
                    <a:ea typeface="Arial Cyr"/>
                    <a:cs typeface="Arial Cyr"/>
                  </a:rPr>
                  <a:t>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0699029"/>
        <c:crosses val="autoZero"/>
        <c:crossBetween val="midCat"/>
        <c:dispUnits/>
      </c:valAx>
      <c:valAx>
        <c:axId val="20699029"/>
        <c:scaling>
          <c:orientation val="minMax"/>
          <c:max val="1.5E-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299892"/>
        <c:crosses val="autoZero"/>
        <c:crossBetween val="midCat"/>
        <c:dispUnits/>
      </c:valAx>
      <c:valAx>
        <c:axId val="52073534"/>
        <c:scaling>
          <c:orientation val="minMax"/>
        </c:scaling>
        <c:axPos val="b"/>
        <c:delete val="1"/>
        <c:majorTickMark val="in"/>
        <c:minorTickMark val="none"/>
        <c:tickLblPos val="nextTo"/>
        <c:crossAx val="66008623"/>
        <c:crosses val="max"/>
        <c:crossBetween val="midCat"/>
        <c:dispUnits/>
      </c:valAx>
      <c:valAx>
        <c:axId val="660086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2073534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22"/>
          <c:y val="0.83575"/>
          <c:w val="0.378"/>
          <c:h val="0.14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yr"/>
                <a:ea typeface="Arial Cyr"/>
                <a:cs typeface="Arial Cyr"/>
              </a:rPr>
              <a:t>Градуировочный график определения родамина 6Ж в водном растворе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055"/>
          <c:w val="0.93725"/>
          <c:h val="0.73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Лист2!$A$2:$A$8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</c:numCache>
            </c:numRef>
          </c:xVal>
          <c:yVal>
            <c:numRef>
              <c:f>Лист2!$C$2:$C$8</c:f>
              <c:numCache>
                <c:ptCount val="7"/>
                <c:pt idx="0">
                  <c:v>0.00018</c:v>
                </c:pt>
                <c:pt idx="1">
                  <c:v>0.00057</c:v>
                </c:pt>
                <c:pt idx="2">
                  <c:v>0.00105</c:v>
                </c:pt>
                <c:pt idx="3">
                  <c:v>0.00199</c:v>
                </c:pt>
                <c:pt idx="4">
                  <c:v>0.0027</c:v>
                </c:pt>
                <c:pt idx="5">
                  <c:v>0.00368</c:v>
                </c:pt>
                <c:pt idx="6">
                  <c:v>0.00468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0"/>
          </c:errBars>
          <c:errBars>
            <c:errDir val="x"/>
            <c:errBarType val="minus"/>
            <c:errValType val="percentage"/>
            <c:val val="100"/>
            <c:noEndCap val="0"/>
          </c:errBars>
          <c:xVal>
            <c:numRef>
              <c:f>Лист2!$D$10</c:f>
              <c:numCache>
                <c:ptCount val="1"/>
                <c:pt idx="0">
                  <c:v>4.8</c:v>
                </c:pt>
              </c:numCache>
            </c:numRef>
          </c:xVal>
          <c:yVal>
            <c:numRef>
              <c:f>Лист2!$C$10</c:f>
              <c:numCache>
                <c:ptCount val="1"/>
                <c:pt idx="0">
                  <c:v>0.00228</c:v>
                </c:pt>
              </c:numCache>
            </c:numRef>
          </c:yVal>
          <c:smooth val="0"/>
        </c:ser>
        <c:axId val="57206696"/>
        <c:axId val="45098217"/>
      </c:scatterChart>
      <c:valAx>
        <c:axId val="5720669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C, мкг</a:t>
                </a:r>
              </a:p>
            </c:rich>
          </c:tx>
          <c:layout>
            <c:manualLayout>
              <c:xMode val="factor"/>
              <c:yMode val="factor"/>
              <c:x val="0.03625"/>
              <c:y val="0.1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5098217"/>
        <c:crosses val="autoZero"/>
        <c:crossBetween val="midCat"/>
        <c:dispUnits/>
      </c:valAx>
      <c:valAx>
        <c:axId val="450982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0.0332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72066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8</xdr:col>
      <xdr:colOff>581025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95250" y="104775"/>
        <a:ext cx="5972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19</xdr:row>
      <xdr:rowOff>57150</xdr:rowOff>
    </xdr:from>
    <xdr:to>
      <xdr:col>8</xdr:col>
      <xdr:colOff>600075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66675" y="3133725"/>
        <a:ext cx="60198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37</xdr:row>
      <xdr:rowOff>0</xdr:rowOff>
    </xdr:from>
    <xdr:to>
      <xdr:col>8</xdr:col>
      <xdr:colOff>609600</xdr:colOff>
      <xdr:row>55</xdr:row>
      <xdr:rowOff>85725</xdr:rowOff>
    </xdr:to>
    <xdr:graphicFrame>
      <xdr:nvGraphicFramePr>
        <xdr:cNvPr id="3" name="Chart 3"/>
        <xdr:cNvGraphicFramePr/>
      </xdr:nvGraphicFramePr>
      <xdr:xfrm>
        <a:off x="76200" y="5991225"/>
        <a:ext cx="601980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selection activeCell="G22" sqref="G22"/>
    </sheetView>
  </sheetViews>
  <sheetFormatPr defaultColWidth="9.00390625" defaultRowHeight="12.75"/>
  <cols>
    <col min="2" max="2" width="11.00390625" style="0" hidden="1" customWidth="1"/>
    <col min="10" max="10" width="0" style="0" hidden="1" customWidth="1"/>
    <col min="11" max="11" width="11.00390625" style="0" hidden="1" customWidth="1"/>
    <col min="13" max="13" width="9.375" style="0" bestFit="1" customWidth="1"/>
    <col min="14" max="14" width="12.375" style="0" bestFit="1" customWidth="1"/>
    <col min="22" max="22" width="11.375" style="0" bestFit="1" customWidth="1"/>
  </cols>
  <sheetData>
    <row r="1" spans="1:22" ht="12.75">
      <c r="A1" t="s">
        <v>0</v>
      </c>
      <c r="B1" t="s">
        <v>6</v>
      </c>
      <c r="C1" t="s">
        <v>1</v>
      </c>
      <c r="D1" t="s">
        <v>2</v>
      </c>
      <c r="E1" t="s">
        <v>4</v>
      </c>
      <c r="F1" t="s">
        <v>8</v>
      </c>
      <c r="G1" t="s">
        <v>7</v>
      </c>
      <c r="I1" t="s">
        <v>0</v>
      </c>
      <c r="J1" t="s">
        <v>5</v>
      </c>
      <c r="K1" t="s">
        <v>6</v>
      </c>
      <c r="L1" t="s">
        <v>5</v>
      </c>
      <c r="M1" t="s">
        <v>4</v>
      </c>
      <c r="N1" t="s">
        <v>8</v>
      </c>
      <c r="O1" t="s">
        <v>7</v>
      </c>
      <c r="Q1" t="s">
        <v>10</v>
      </c>
      <c r="R1" t="s">
        <v>11</v>
      </c>
      <c r="T1" t="s">
        <v>10</v>
      </c>
      <c r="U1" t="s">
        <v>11</v>
      </c>
      <c r="V1" t="s">
        <v>12</v>
      </c>
    </row>
    <row r="2" spans="1:22" ht="12.75">
      <c r="A2">
        <v>440</v>
      </c>
      <c r="B2">
        <f>A2*10^-9</f>
        <v>4.4E-07</v>
      </c>
      <c r="C2">
        <v>0.04</v>
      </c>
      <c r="D2" s="1">
        <f>C2/$A$20</f>
        <v>1999.9999999999998</v>
      </c>
      <c r="E2" s="1">
        <f>300000000/B2</f>
        <v>681818181818181.8</v>
      </c>
      <c r="F2" s="1">
        <f>D2/E2</f>
        <v>2.9333333333333332E-12</v>
      </c>
      <c r="G2" s="1">
        <f>F2/$F$18</f>
        <v>0.021768707482993196</v>
      </c>
      <c r="I2">
        <v>480</v>
      </c>
      <c r="J2">
        <v>171</v>
      </c>
      <c r="K2">
        <f>I2*10^-9</f>
        <v>4.800000000000001E-07</v>
      </c>
      <c r="L2" s="2">
        <f>J2/100000</f>
        <v>0.00171</v>
      </c>
      <c r="M2">
        <f>300000000/K2</f>
        <v>624999999999999.9</v>
      </c>
      <c r="N2">
        <f>L2/M2^4</f>
        <v>1.1206656000000011E-62</v>
      </c>
      <c r="O2">
        <f>N2/$N$17</f>
        <v>0.009018153365083117</v>
      </c>
      <c r="Q2">
        <v>681818181818181.8</v>
      </c>
      <c r="R2">
        <v>624999999999999.9</v>
      </c>
      <c r="T2">
        <v>571428571428571.4</v>
      </c>
      <c r="U2">
        <v>545454545454545.44</v>
      </c>
      <c r="V2">
        <f aca="true" t="shared" si="0" ref="V2:V7">T2-U2</f>
        <v>25974025974025.938</v>
      </c>
    </row>
    <row r="3" spans="1:22" ht="12.75">
      <c r="A3">
        <v>450</v>
      </c>
      <c r="B3">
        <f aca="true" t="shared" si="1" ref="B3:B17">A3*10^-9</f>
        <v>4.5000000000000003E-07</v>
      </c>
      <c r="C3">
        <v>0.08</v>
      </c>
      <c r="D3" s="1">
        <f aca="true" t="shared" si="2" ref="D3:D17">C3/$A$20</f>
        <v>3999.9999999999995</v>
      </c>
      <c r="E3" s="1">
        <f aca="true" t="shared" si="3" ref="E3:E17">300000000/B3</f>
        <v>666666666666666.6</v>
      </c>
      <c r="F3" s="1">
        <f aca="true" t="shared" si="4" ref="F3:F17">D3/E3</f>
        <v>5.9999999999999995E-12</v>
      </c>
      <c r="G3" s="1">
        <f aca="true" t="shared" si="5" ref="G3:G17">F3/$F$18</f>
        <v>0.04452690166975881</v>
      </c>
      <c r="I3">
        <v>490</v>
      </c>
      <c r="J3">
        <v>164</v>
      </c>
      <c r="K3">
        <f aca="true" t="shared" si="6" ref="K3:K16">I3*10^-9</f>
        <v>4.900000000000001E-07</v>
      </c>
      <c r="L3" s="2">
        <f aca="true" t="shared" si="7" ref="L3:L16">J3/100000</f>
        <v>0.00164</v>
      </c>
      <c r="M3">
        <f aca="true" t="shared" si="8" ref="M3:M16">300000000/K3</f>
        <v>612244897959183.6</v>
      </c>
      <c r="N3">
        <f aca="true" t="shared" si="9" ref="N3:N16">L3/M3^4</f>
        <v>1.16719427654321E-62</v>
      </c>
      <c r="O3">
        <f aca="true" t="shared" si="10" ref="O3:O16">N3/$N$17</f>
        <v>0.009392576155379351</v>
      </c>
      <c r="Q3">
        <v>666666666666666.6</v>
      </c>
      <c r="R3">
        <v>612244897959183.6</v>
      </c>
      <c r="T3">
        <v>545454545454545.44</v>
      </c>
      <c r="U3">
        <v>566037735849056.6</v>
      </c>
      <c r="V3">
        <f t="shared" si="0"/>
        <v>-20583190394511.188</v>
      </c>
    </row>
    <row r="4" spans="1:22" ht="12.75">
      <c r="A4">
        <v>460</v>
      </c>
      <c r="B4">
        <f t="shared" si="1"/>
        <v>4.6000000000000004E-07</v>
      </c>
      <c r="C4">
        <v>0.15</v>
      </c>
      <c r="D4" s="1">
        <f t="shared" si="2"/>
        <v>7499.999999999999</v>
      </c>
      <c r="E4" s="1">
        <f t="shared" si="3"/>
        <v>652173913043478.2</v>
      </c>
      <c r="F4" s="1">
        <f t="shared" si="4"/>
        <v>1.1499999999999999E-11</v>
      </c>
      <c r="G4" s="1">
        <f t="shared" si="5"/>
        <v>0.08534322820037105</v>
      </c>
      <c r="I4">
        <v>500</v>
      </c>
      <c r="J4">
        <v>170</v>
      </c>
      <c r="K4">
        <f t="shared" si="6"/>
        <v>5.000000000000001E-07</v>
      </c>
      <c r="L4" s="2">
        <f t="shared" si="7"/>
        <v>0.0017</v>
      </c>
      <c r="M4">
        <f t="shared" si="8"/>
        <v>599999999999999.9</v>
      </c>
      <c r="N4">
        <f t="shared" si="9"/>
        <v>1.3117283950617296E-62</v>
      </c>
      <c r="O4">
        <f t="shared" si="10"/>
        <v>0.010555662492005647</v>
      </c>
      <c r="Q4">
        <v>652173913043478.2</v>
      </c>
      <c r="R4">
        <v>599999999999999.9</v>
      </c>
      <c r="T4">
        <v>612244897959183.6</v>
      </c>
      <c r="U4">
        <v>517241379310344.75</v>
      </c>
      <c r="V4">
        <f t="shared" si="0"/>
        <v>95003518648838.88</v>
      </c>
    </row>
    <row r="5" spans="1:22" ht="12.75">
      <c r="A5">
        <v>470</v>
      </c>
      <c r="B5">
        <f t="shared" si="1"/>
        <v>4.7000000000000005E-07</v>
      </c>
      <c r="C5">
        <v>0.26</v>
      </c>
      <c r="D5" s="1">
        <f t="shared" si="2"/>
        <v>13000</v>
      </c>
      <c r="E5" s="1">
        <f t="shared" si="3"/>
        <v>638297872340425.5</v>
      </c>
      <c r="F5" s="1">
        <f t="shared" si="4"/>
        <v>2.0366666666666668E-11</v>
      </c>
      <c r="G5" s="1">
        <f t="shared" si="5"/>
        <v>0.15114409400123688</v>
      </c>
      <c r="I5">
        <v>510</v>
      </c>
      <c r="J5">
        <v>238</v>
      </c>
      <c r="K5">
        <f t="shared" si="6"/>
        <v>5.1E-07</v>
      </c>
      <c r="L5" s="2">
        <f t="shared" si="7"/>
        <v>0.00238</v>
      </c>
      <c r="M5">
        <f t="shared" si="8"/>
        <v>588235294117647.1</v>
      </c>
      <c r="N5">
        <f t="shared" si="9"/>
        <v>1.987799799999999E-62</v>
      </c>
      <c r="O5">
        <f t="shared" si="10"/>
        <v>0.01599610397203369</v>
      </c>
      <c r="R5">
        <v>588235294117647.1</v>
      </c>
      <c r="T5">
        <v>624999999999999.9</v>
      </c>
      <c r="U5">
        <v>499999999999999.94</v>
      </c>
      <c r="V5">
        <f t="shared" si="0"/>
        <v>124999999999999.94</v>
      </c>
    </row>
    <row r="6" spans="1:22" ht="12.75">
      <c r="A6">
        <v>480</v>
      </c>
      <c r="B6">
        <f t="shared" si="1"/>
        <v>4.800000000000001E-07</v>
      </c>
      <c r="C6">
        <v>0.45</v>
      </c>
      <c r="D6" s="1">
        <f t="shared" si="2"/>
        <v>22500</v>
      </c>
      <c r="E6" s="1">
        <f t="shared" si="3"/>
        <v>624999999999999.9</v>
      </c>
      <c r="F6" s="1">
        <f t="shared" si="4"/>
        <v>3.6000000000000005E-11</v>
      </c>
      <c r="G6" s="1">
        <f t="shared" si="5"/>
        <v>0.2671614100185529</v>
      </c>
      <c r="I6">
        <v>520</v>
      </c>
      <c r="J6">
        <v>664</v>
      </c>
      <c r="K6">
        <f t="shared" si="6"/>
        <v>5.2E-07</v>
      </c>
      <c r="L6" s="2">
        <f t="shared" si="7"/>
        <v>0.00664</v>
      </c>
      <c r="M6">
        <f t="shared" si="8"/>
        <v>576923076923076.9</v>
      </c>
      <c r="N6">
        <f t="shared" si="9"/>
        <v>5.993719782716052E-62</v>
      </c>
      <c r="O6">
        <f t="shared" si="10"/>
        <v>0.04823230429118727</v>
      </c>
      <c r="R6">
        <v>576923076923076.9</v>
      </c>
      <c r="T6">
        <v>582524271844660.1</v>
      </c>
      <c r="U6">
        <v>535714285714285.7</v>
      </c>
      <c r="V6">
        <f t="shared" si="0"/>
        <v>46809986130374.44</v>
      </c>
    </row>
    <row r="7" spans="1:22" ht="12.75">
      <c r="A7">
        <v>490</v>
      </c>
      <c r="B7">
        <f t="shared" si="1"/>
        <v>4.900000000000001E-07</v>
      </c>
      <c r="C7">
        <v>0.65</v>
      </c>
      <c r="D7" s="1">
        <f t="shared" si="2"/>
        <v>32500</v>
      </c>
      <c r="E7" s="1">
        <f t="shared" si="3"/>
        <v>612244897959183.6</v>
      </c>
      <c r="F7" s="1">
        <f t="shared" si="4"/>
        <v>5.308333333333334E-11</v>
      </c>
      <c r="G7" s="1">
        <f t="shared" si="5"/>
        <v>0.393939393939394</v>
      </c>
      <c r="I7">
        <v>530</v>
      </c>
      <c r="J7">
        <v>2200</v>
      </c>
      <c r="K7">
        <f t="shared" si="6"/>
        <v>5.3E-07</v>
      </c>
      <c r="L7" s="2">
        <f t="shared" si="7"/>
        <v>0.022</v>
      </c>
      <c r="M7">
        <f t="shared" si="8"/>
        <v>566037735849056.6</v>
      </c>
      <c r="N7">
        <f t="shared" si="9"/>
        <v>2.143093604938271E-61</v>
      </c>
      <c r="O7">
        <f t="shared" si="10"/>
        <v>0.17245775015367795</v>
      </c>
      <c r="T7">
        <v>638297872340425.5</v>
      </c>
      <c r="U7">
        <v>491803278688524.5</v>
      </c>
      <c r="V7">
        <f t="shared" si="0"/>
        <v>146494593651901</v>
      </c>
    </row>
    <row r="8" spans="1:18" ht="12.75">
      <c r="A8">
        <v>500</v>
      </c>
      <c r="B8">
        <f t="shared" si="1"/>
        <v>5.000000000000001E-07</v>
      </c>
      <c r="C8">
        <v>0.82</v>
      </c>
      <c r="D8" s="1">
        <f t="shared" si="2"/>
        <v>40999.99999999999</v>
      </c>
      <c r="E8" s="1">
        <f t="shared" si="3"/>
        <v>599999999999999.9</v>
      </c>
      <c r="F8" s="1">
        <f t="shared" si="4"/>
        <v>6.833333333333333E-11</v>
      </c>
      <c r="G8" s="1">
        <f t="shared" si="5"/>
        <v>0.5071119356833642</v>
      </c>
      <c r="I8">
        <v>540</v>
      </c>
      <c r="J8">
        <v>6700</v>
      </c>
      <c r="K8">
        <f t="shared" si="6"/>
        <v>5.4E-07</v>
      </c>
      <c r="L8" s="2">
        <f t="shared" si="7"/>
        <v>0.067</v>
      </c>
      <c r="M8">
        <f t="shared" si="8"/>
        <v>555555555555555.56</v>
      </c>
      <c r="N8">
        <f t="shared" si="9"/>
        <v>7.033392E-61</v>
      </c>
      <c r="O8">
        <f t="shared" si="10"/>
        <v>0.5659869253838845</v>
      </c>
      <c r="Q8">
        <v>599999999999999.9</v>
      </c>
      <c r="R8">
        <v>555555555555555.56</v>
      </c>
    </row>
    <row r="9" spans="1:17" ht="12.75">
      <c r="A9">
        <v>510</v>
      </c>
      <c r="B9">
        <f t="shared" si="1"/>
        <v>5.1E-07</v>
      </c>
      <c r="C9">
        <v>1.06</v>
      </c>
      <c r="D9" s="1">
        <f t="shared" si="2"/>
        <v>53000</v>
      </c>
      <c r="E9" s="1">
        <f t="shared" si="3"/>
        <v>588235294117647.1</v>
      </c>
      <c r="F9" s="1">
        <f t="shared" si="4"/>
        <v>9.009999999999999E-11</v>
      </c>
      <c r="G9" s="1">
        <f t="shared" si="5"/>
        <v>0.6686456400742115</v>
      </c>
      <c r="I9">
        <v>550</v>
      </c>
      <c r="J9">
        <v>11000</v>
      </c>
      <c r="K9">
        <f t="shared" si="6"/>
        <v>5.5E-07</v>
      </c>
      <c r="L9" s="2">
        <f t="shared" si="7"/>
        <v>0.11</v>
      </c>
      <c r="M9">
        <f t="shared" si="8"/>
        <v>545454545454545.44</v>
      </c>
      <c r="N9">
        <f t="shared" si="9"/>
        <v>1.2426774691358027E-60</v>
      </c>
      <c r="O9">
        <f t="shared" si="10"/>
        <v>1</v>
      </c>
      <c r="Q9">
        <v>588235294117647.1</v>
      </c>
    </row>
    <row r="10" spans="1:15" ht="12.75">
      <c r="A10">
        <v>515</v>
      </c>
      <c r="B10">
        <f t="shared" si="1"/>
        <v>5.15E-07</v>
      </c>
      <c r="C10">
        <v>1.3</v>
      </c>
      <c r="D10" s="1">
        <f t="shared" si="2"/>
        <v>65000</v>
      </c>
      <c r="E10" s="1">
        <f t="shared" si="3"/>
        <v>582524271844660.1</v>
      </c>
      <c r="F10" s="1">
        <f t="shared" si="4"/>
        <v>1.1158333333333335E-10</v>
      </c>
      <c r="G10" s="1">
        <f t="shared" si="5"/>
        <v>0.8280766852195425</v>
      </c>
      <c r="I10">
        <v>560</v>
      </c>
      <c r="J10">
        <v>8500</v>
      </c>
      <c r="K10">
        <f t="shared" si="6"/>
        <v>5.6E-07</v>
      </c>
      <c r="L10" s="2">
        <f t="shared" si="7"/>
        <v>0.085</v>
      </c>
      <c r="M10">
        <f t="shared" si="8"/>
        <v>535714285714285.7</v>
      </c>
      <c r="N10">
        <f t="shared" si="9"/>
        <v>1.0320150123456792E-60</v>
      </c>
      <c r="O10">
        <f t="shared" si="10"/>
        <v>0.8304769644398359</v>
      </c>
    </row>
    <row r="11" spans="1:18" ht="12.75">
      <c r="A11">
        <v>520</v>
      </c>
      <c r="B11">
        <f t="shared" si="1"/>
        <v>5.2E-07</v>
      </c>
      <c r="C11">
        <v>1.48</v>
      </c>
      <c r="D11" s="1">
        <f t="shared" si="2"/>
        <v>74000</v>
      </c>
      <c r="E11" s="1">
        <f t="shared" si="3"/>
        <v>576923076923076.9</v>
      </c>
      <c r="F11" s="1">
        <f t="shared" si="4"/>
        <v>1.2826666666666667E-10</v>
      </c>
      <c r="G11" s="1">
        <f t="shared" si="5"/>
        <v>0.9518862090290662</v>
      </c>
      <c r="I11">
        <v>570</v>
      </c>
      <c r="J11">
        <v>5500</v>
      </c>
      <c r="K11">
        <f t="shared" si="6"/>
        <v>5.7E-07</v>
      </c>
      <c r="L11" s="2">
        <f t="shared" si="7"/>
        <v>0.055</v>
      </c>
      <c r="M11">
        <f t="shared" si="8"/>
        <v>526315789473684.2</v>
      </c>
      <c r="N11">
        <f t="shared" si="9"/>
        <v>7.167655E-61</v>
      </c>
      <c r="O11">
        <f t="shared" si="10"/>
        <v>0.5767912574277713</v>
      </c>
      <c r="Q11">
        <v>576923076923076.9</v>
      </c>
      <c r="R11">
        <v>526315789473684.2</v>
      </c>
    </row>
    <row r="12" spans="1:15" ht="12.75">
      <c r="A12">
        <v>525</v>
      </c>
      <c r="B12">
        <f t="shared" si="1"/>
        <v>5.250000000000001E-07</v>
      </c>
      <c r="C12">
        <v>1.54</v>
      </c>
      <c r="D12" s="1">
        <f t="shared" si="2"/>
        <v>77000</v>
      </c>
      <c r="E12" s="1">
        <f t="shared" si="3"/>
        <v>571428571428571.4</v>
      </c>
      <c r="F12" s="1">
        <f t="shared" si="4"/>
        <v>1.3475E-10</v>
      </c>
      <c r="G12" s="1">
        <f t="shared" si="5"/>
        <v>1</v>
      </c>
      <c r="I12">
        <v>580</v>
      </c>
      <c r="J12">
        <v>3380</v>
      </c>
      <c r="K12">
        <f t="shared" si="6"/>
        <v>5.800000000000001E-07</v>
      </c>
      <c r="L12" s="2">
        <f t="shared" si="7"/>
        <v>0.0338</v>
      </c>
      <c r="M12">
        <f t="shared" si="8"/>
        <v>517241379310344.75</v>
      </c>
      <c r="N12">
        <f t="shared" si="9"/>
        <v>4.722192158024694E-61</v>
      </c>
      <c r="O12">
        <f t="shared" si="10"/>
        <v>0.3800014304040336</v>
      </c>
    </row>
    <row r="13" spans="1:18" ht="12.75">
      <c r="A13">
        <v>530</v>
      </c>
      <c r="B13">
        <f t="shared" si="1"/>
        <v>5.3E-07</v>
      </c>
      <c r="C13">
        <v>1.44</v>
      </c>
      <c r="D13" s="1">
        <f t="shared" si="2"/>
        <v>71999.99999999999</v>
      </c>
      <c r="E13" s="1">
        <f t="shared" si="3"/>
        <v>566037735849056.6</v>
      </c>
      <c r="F13" s="1">
        <f t="shared" si="4"/>
        <v>1.2719999999999996E-10</v>
      </c>
      <c r="G13" s="1">
        <f t="shared" si="5"/>
        <v>0.9439703153988865</v>
      </c>
      <c r="I13">
        <v>590</v>
      </c>
      <c r="J13">
        <v>2600</v>
      </c>
      <c r="K13">
        <f t="shared" si="6"/>
        <v>5.900000000000001E-07</v>
      </c>
      <c r="L13" s="2">
        <f t="shared" si="7"/>
        <v>0.026</v>
      </c>
      <c r="M13">
        <f t="shared" si="8"/>
        <v>508474576271186.4</v>
      </c>
      <c r="N13">
        <f t="shared" si="9"/>
        <v>3.889523283950619E-61</v>
      </c>
      <c r="O13">
        <f t="shared" si="10"/>
        <v>0.31299539748278504</v>
      </c>
      <c r="Q13">
        <v>566037735849056.6</v>
      </c>
      <c r="R13">
        <v>508474576271186.4</v>
      </c>
    </row>
    <row r="14" spans="1:17" ht="12.75">
      <c r="A14">
        <v>535</v>
      </c>
      <c r="B14">
        <f t="shared" si="1"/>
        <v>5.350000000000001E-07</v>
      </c>
      <c r="C14">
        <v>1.25</v>
      </c>
      <c r="D14" s="1">
        <f t="shared" si="2"/>
        <v>62499.99999999999</v>
      </c>
      <c r="E14" s="1">
        <f t="shared" si="3"/>
        <v>560747663551401.8</v>
      </c>
      <c r="F14" s="1">
        <f t="shared" si="4"/>
        <v>1.1145833333333334E-10</v>
      </c>
      <c r="G14" s="1">
        <f t="shared" si="5"/>
        <v>0.8271490414347558</v>
      </c>
      <c r="I14">
        <v>600</v>
      </c>
      <c r="J14">
        <v>2250</v>
      </c>
      <c r="K14">
        <f t="shared" si="6"/>
        <v>6.000000000000001E-07</v>
      </c>
      <c r="L14" s="2">
        <f t="shared" si="7"/>
        <v>0.0225</v>
      </c>
      <c r="M14">
        <f t="shared" si="8"/>
        <v>499999999999999.94</v>
      </c>
      <c r="N14">
        <f t="shared" si="9"/>
        <v>3.600000000000002E-61</v>
      </c>
      <c r="O14">
        <f t="shared" si="10"/>
        <v>0.2896970524864796</v>
      </c>
      <c r="Q14">
        <v>560747663551401.8</v>
      </c>
    </row>
    <row r="15" spans="1:17" ht="12.75">
      <c r="A15">
        <v>540</v>
      </c>
      <c r="B15">
        <f t="shared" si="1"/>
        <v>5.4E-07</v>
      </c>
      <c r="C15">
        <v>0.7</v>
      </c>
      <c r="D15" s="1">
        <f t="shared" si="2"/>
        <v>34999.99999999999</v>
      </c>
      <c r="E15" s="1">
        <f t="shared" si="3"/>
        <v>555555555555555.56</v>
      </c>
      <c r="F15" s="1">
        <f t="shared" si="4"/>
        <v>6.299999999999999E-11</v>
      </c>
      <c r="G15" s="1">
        <f t="shared" si="5"/>
        <v>0.46753246753246747</v>
      </c>
      <c r="I15">
        <v>610</v>
      </c>
      <c r="J15">
        <v>1440</v>
      </c>
      <c r="K15">
        <f t="shared" si="6"/>
        <v>6.100000000000001E-07</v>
      </c>
      <c r="L15" s="2">
        <f t="shared" si="7"/>
        <v>0.0144</v>
      </c>
      <c r="M15">
        <f t="shared" si="8"/>
        <v>491803278688524.5</v>
      </c>
      <c r="N15">
        <f t="shared" si="9"/>
        <v>2.461482844444446E-61</v>
      </c>
      <c r="O15">
        <f t="shared" si="10"/>
        <v>0.1980789791059976</v>
      </c>
      <c r="Q15">
        <v>555555555555555.56</v>
      </c>
    </row>
    <row r="16" spans="1:18" ht="12.75">
      <c r="A16">
        <v>550</v>
      </c>
      <c r="B16">
        <f t="shared" si="1"/>
        <v>5.5E-07</v>
      </c>
      <c r="C16">
        <v>0.24</v>
      </c>
      <c r="D16" s="1">
        <f t="shared" si="2"/>
        <v>11999.999999999998</v>
      </c>
      <c r="E16" s="1">
        <f t="shared" si="3"/>
        <v>545454545454545.44</v>
      </c>
      <c r="F16" s="1">
        <f t="shared" si="4"/>
        <v>2.1999999999999998E-11</v>
      </c>
      <c r="G16" s="1">
        <f t="shared" si="5"/>
        <v>0.16326530612244897</v>
      </c>
      <c r="I16">
        <v>620</v>
      </c>
      <c r="J16">
        <v>826</v>
      </c>
      <c r="K16">
        <f t="shared" si="6"/>
        <v>6.2E-07</v>
      </c>
      <c r="L16" s="2">
        <f t="shared" si="7"/>
        <v>0.00826</v>
      </c>
      <c r="M16">
        <f t="shared" si="8"/>
        <v>483870967741935.5</v>
      </c>
      <c r="N16">
        <f t="shared" si="9"/>
        <v>1.5068214241975304E-61</v>
      </c>
      <c r="O16">
        <f t="shared" si="10"/>
        <v>0.12125603478152877</v>
      </c>
      <c r="R16">
        <v>483870967741935.5</v>
      </c>
    </row>
    <row r="17" spans="1:17" ht="12.75">
      <c r="A17">
        <v>560</v>
      </c>
      <c r="B17">
        <f t="shared" si="1"/>
        <v>5.6E-07</v>
      </c>
      <c r="C17">
        <v>0.04</v>
      </c>
      <c r="D17" s="1">
        <f t="shared" si="2"/>
        <v>1999.9999999999998</v>
      </c>
      <c r="E17" s="1">
        <f t="shared" si="3"/>
        <v>535714285714285.7</v>
      </c>
      <c r="F17" s="1">
        <f t="shared" si="4"/>
        <v>3.733333333333333E-12</v>
      </c>
      <c r="G17" s="1">
        <f t="shared" si="5"/>
        <v>0.027705627705627702</v>
      </c>
      <c r="M17" t="s">
        <v>9</v>
      </c>
      <c r="N17">
        <f>MAX(N2:N16)</f>
        <v>1.2426774691358027E-60</v>
      </c>
      <c r="Q17">
        <v>535714285714285.7</v>
      </c>
    </row>
    <row r="18" spans="5:6" ht="12.75">
      <c r="E18" t="s">
        <v>9</v>
      </c>
      <c r="F18" s="1">
        <f>MAX(F2:F17)</f>
        <v>1.3475E-10</v>
      </c>
    </row>
    <row r="19" ht="12.75">
      <c r="A19" t="s">
        <v>3</v>
      </c>
    </row>
    <row r="20" spans="1:7" ht="12.75">
      <c r="A20" s="1">
        <v>2E-05</v>
      </c>
      <c r="B20" s="1"/>
      <c r="F20">
        <v>0</v>
      </c>
      <c r="G20" s="1">
        <v>557300000000000</v>
      </c>
    </row>
    <row r="21" ht="12.75">
      <c r="G21">
        <f>0.75*10^-10</f>
        <v>7.5E-11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13" sqref="K1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D11" sqref="D11"/>
    </sheetView>
  </sheetViews>
  <sheetFormatPr defaultColWidth="9.00390625" defaultRowHeight="12.75"/>
  <sheetData>
    <row r="1" spans="1:5" ht="12.75">
      <c r="A1" t="s">
        <v>13</v>
      </c>
      <c r="B1" t="s">
        <v>14</v>
      </c>
      <c r="D1" t="s">
        <v>15</v>
      </c>
      <c r="E1" t="s">
        <v>16</v>
      </c>
    </row>
    <row r="2" spans="1:10" ht="12.75">
      <c r="A2">
        <v>0</v>
      </c>
      <c r="B2">
        <v>180</v>
      </c>
      <c r="C2" s="2">
        <f>B2/1000000</f>
        <v>0.00018</v>
      </c>
      <c r="D2">
        <v>385</v>
      </c>
      <c r="G2">
        <v>279</v>
      </c>
      <c r="I2" t="s">
        <v>19</v>
      </c>
      <c r="J2">
        <f>3*G12/445.6</f>
        <v>0.026515359942083833</v>
      </c>
    </row>
    <row r="3" spans="1:10" ht="12.75">
      <c r="A3">
        <v>1</v>
      </c>
      <c r="B3">
        <v>570</v>
      </c>
      <c r="C3" s="2">
        <f aca="true" t="shared" si="0" ref="C3:C10">B3/1000000</f>
        <v>0.00057</v>
      </c>
      <c r="D3">
        <v>1230</v>
      </c>
      <c r="E3" s="3">
        <f aca="true" t="shared" si="1" ref="E3:E8">(D3-$D$2)/(B3-$B$2)</f>
        <v>2.1666666666666665</v>
      </c>
      <c r="G3">
        <v>277</v>
      </c>
      <c r="I3" t="s">
        <v>20</v>
      </c>
      <c r="J3">
        <f>J2/25*1000</f>
        <v>1.0606143976833533</v>
      </c>
    </row>
    <row r="4" spans="1:7" ht="12.75">
      <c r="A4">
        <v>2</v>
      </c>
      <c r="B4">
        <v>1050</v>
      </c>
      <c r="C4" s="2">
        <f t="shared" si="0"/>
        <v>0.00105</v>
      </c>
      <c r="D4">
        <v>2330</v>
      </c>
      <c r="E4" s="3">
        <f t="shared" si="1"/>
        <v>2.235632183908046</v>
      </c>
      <c r="G4">
        <v>275</v>
      </c>
    </row>
    <row r="5" spans="1:7" ht="12.75">
      <c r="A5">
        <v>4</v>
      </c>
      <c r="B5">
        <v>1990</v>
      </c>
      <c r="C5" s="2">
        <f t="shared" si="0"/>
        <v>0.00199</v>
      </c>
      <c r="D5">
        <v>4170</v>
      </c>
      <c r="E5" s="3">
        <f t="shared" si="1"/>
        <v>2.091160220994475</v>
      </c>
      <c r="G5">
        <v>274</v>
      </c>
    </row>
    <row r="6" spans="1:7" ht="12.75">
      <c r="A6">
        <v>6</v>
      </c>
      <c r="B6">
        <v>2700</v>
      </c>
      <c r="C6" s="2">
        <f t="shared" si="0"/>
        <v>0.0027</v>
      </c>
      <c r="D6">
        <v>6050</v>
      </c>
      <c r="E6" s="3">
        <f t="shared" si="1"/>
        <v>2.248015873015873</v>
      </c>
      <c r="G6">
        <v>272</v>
      </c>
    </row>
    <row r="7" spans="1:7" ht="12.75">
      <c r="A7">
        <v>8</v>
      </c>
      <c r="B7">
        <v>3680</v>
      </c>
      <c r="C7" s="2">
        <f t="shared" si="0"/>
        <v>0.00368</v>
      </c>
      <c r="D7">
        <v>8290</v>
      </c>
      <c r="E7" s="3">
        <f t="shared" si="1"/>
        <v>2.2585714285714285</v>
      </c>
      <c r="G7">
        <v>271</v>
      </c>
    </row>
    <row r="8" spans="1:7" ht="12.75">
      <c r="A8">
        <v>10</v>
      </c>
      <c r="B8">
        <v>4680</v>
      </c>
      <c r="C8" s="2">
        <f t="shared" si="0"/>
        <v>0.00468</v>
      </c>
      <c r="D8">
        <v>10300</v>
      </c>
      <c r="E8" s="3">
        <f t="shared" si="1"/>
        <v>2.203333333333333</v>
      </c>
      <c r="G8">
        <v>274</v>
      </c>
    </row>
    <row r="9" spans="3:7" ht="12.75">
      <c r="C9" s="2"/>
      <c r="D9" t="s">
        <v>17</v>
      </c>
      <c r="E9" s="3">
        <f>AVERAGE(E3:E8)</f>
        <v>2.2005632844149705</v>
      </c>
      <c r="G9">
        <v>270</v>
      </c>
    </row>
    <row r="10" spans="2:7" ht="12.75">
      <c r="B10">
        <v>2280</v>
      </c>
      <c r="C10" s="2">
        <f t="shared" si="0"/>
        <v>0.00228</v>
      </c>
      <c r="D10">
        <v>4.8</v>
      </c>
      <c r="G10">
        <v>271</v>
      </c>
    </row>
    <row r="11" ht="12.75">
      <c r="G11">
        <v>265</v>
      </c>
    </row>
    <row r="12" spans="6:7" ht="12.75">
      <c r="F12" t="s">
        <v>18</v>
      </c>
      <c r="G12">
        <f>STDEV(G2:G11)</f>
        <v>3.9384147967308527</v>
      </c>
    </row>
    <row r="14" ht="12.75">
      <c r="B14" t="s">
        <v>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>Проверка выполнения правила зеркальной симметрии спектров поглощения и люминесценции родамина 6Ж</dc:description>
  <cp:lastModifiedBy>Mike</cp:lastModifiedBy>
  <cp:lastPrinted>2002-02-14T17:55:16Z</cp:lastPrinted>
  <dcterms:created xsi:type="dcterms:W3CDTF">2002-02-12T19:02:52Z</dcterms:created>
  <dcterms:modified xsi:type="dcterms:W3CDTF">2002-02-14T18:12:12Z</dcterms:modified>
  <cp:category/>
  <cp:version/>
  <cp:contentType/>
  <cp:contentStatus/>
</cp:coreProperties>
</file>