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0380" windowHeight="8148" activeTab="3"/>
  </bookViews>
  <sheets>
    <sheet name="зад 9 электропроводность" sheetId="1" r:id="rId1"/>
    <sheet name="зад 9 макс. давление пузырька" sheetId="2" r:id="rId2"/>
    <sheet name="зад 8" sheetId="3" r:id="rId3"/>
    <sheet name="зад 11в" sheetId="4" r:id="rId4"/>
  </sheets>
  <definedNames/>
  <calcPr fullCalcOnLoad="1"/>
</workbook>
</file>

<file path=xl/sharedStrings.xml><?xml version="1.0" encoding="utf-8"?>
<sst xmlns="http://schemas.openxmlformats.org/spreadsheetml/2006/main" count="33" uniqueCount="32">
  <si>
    <r>
      <t>H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O</t>
    </r>
  </si>
  <si>
    <t>время, сек</t>
  </si>
  <si>
    <t>расстояние, м</t>
  </si>
  <si>
    <t>расстояние, см</t>
  </si>
  <si>
    <t>время, час</t>
  </si>
  <si>
    <t>U, B</t>
  </si>
  <si>
    <t>L, m</t>
  </si>
  <si>
    <t>E, B|m</t>
  </si>
  <si>
    <t>V1, мл</t>
  </si>
  <si>
    <t>V2, мл</t>
  </si>
  <si>
    <t>R фильтра, см</t>
  </si>
  <si>
    <t xml:space="preserve"> t, мин</t>
  </si>
  <si>
    <t>lg t</t>
  </si>
  <si>
    <t>lg V1</t>
  </si>
  <si>
    <t>lg V2</t>
  </si>
  <si>
    <t>t, часы</t>
  </si>
  <si>
    <t>Ф24,1</t>
  </si>
  <si>
    <t>Ф24,2</t>
  </si>
  <si>
    <t>Ф2/Ф1</t>
  </si>
  <si>
    <t>Y=0,669</t>
  </si>
  <si>
    <t>электрокин. пот-л</t>
  </si>
  <si>
    <t>среднее время</t>
  </si>
  <si>
    <r>
      <t>электрофорет. ск-ть,м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/час*В</t>
    </r>
  </si>
  <si>
    <t>с</t>
  </si>
  <si>
    <t>№</t>
  </si>
  <si>
    <t>h, мм</t>
  </si>
  <si>
    <t>с, моль/л</t>
  </si>
  <si>
    <t>lg c</t>
  </si>
  <si>
    <r>
      <t>sigma, мДж/м</t>
    </r>
    <r>
      <rPr>
        <b/>
        <vertAlign val="superscript"/>
        <sz val="10"/>
        <rFont val="Arial Cyr"/>
        <family val="0"/>
      </rPr>
      <t>2</t>
    </r>
  </si>
  <si>
    <t>вода</t>
  </si>
  <si>
    <t>с^1/2</t>
  </si>
  <si>
    <t>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</si>
</sst>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11" fontId="0" fillId="0" borderId="1" xfId="0" applyNumberFormat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 9 электропроводность'!$C$2:$C$13</c:f>
              <c:numCache/>
            </c:numRef>
          </c:xVal>
          <c:yVal>
            <c:numRef>
              <c:f>'зад 9 электропроводность'!$B$2:$B$13</c:f>
              <c:numCache/>
            </c:numRef>
          </c:yVal>
          <c:smooth val="1"/>
        </c:ser>
        <c:axId val="49854775"/>
        <c:axId val="46039792"/>
      </c:scatterChart>
      <c:val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с, моль/л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6039792"/>
        <c:crosses val="autoZero"/>
        <c:crossBetween val="midCat"/>
        <c:dispUnits/>
      </c:valAx>
      <c:valAx>
        <c:axId val="46039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к, ом-1м-1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9854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635"/>
          <c:w val="0.8145"/>
          <c:h val="0.83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 9 макс. давление пузырька'!$E$2:$E$13</c:f>
              <c:numCache/>
            </c:numRef>
          </c:xVal>
          <c:yVal>
            <c:numRef>
              <c:f>'зад 9 макс. давление пузырька'!$C$2:$C$13</c:f>
              <c:numCache/>
            </c:numRef>
          </c:yVal>
          <c:smooth val="1"/>
        </c:ser>
        <c:axId val="11704945"/>
        <c:axId val="38235642"/>
      </c:scatterChart>
      <c:valAx>
        <c:axId val="11704945"/>
        <c:scaling>
          <c:orientation val="minMax"/>
          <c:max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lg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8235642"/>
        <c:crosses val="autoZero"/>
        <c:crossBetween val="midCat"/>
        <c:dispUnits/>
        <c:minorUnit val="0.05"/>
      </c:valAx>
      <c:valAx>
        <c:axId val="3823564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sigma</a:t>
                </a:r>
              </a:p>
            </c:rich>
          </c:tx>
          <c:layout>
            <c:manualLayout>
              <c:xMode val="factor"/>
              <c:yMode val="factor"/>
              <c:x val="0.272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1704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'зад 11в'!$C$2:$C$14</c:f>
              <c:numCache/>
            </c:numRef>
          </c:xVal>
          <c:yVal>
            <c:numRef>
              <c:f>'зад 11в'!$E$2:$E$14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'зад 11в'!$C$2:$C$14</c:f>
              <c:numCache/>
            </c:numRef>
          </c:xVal>
          <c:yVal>
            <c:numRef>
              <c:f>'зад 11в'!$G$2:$G$14</c:f>
              <c:numCache/>
            </c:numRef>
          </c:yVal>
          <c:smooth val="1"/>
        </c:ser>
        <c:axId val="8576459"/>
        <c:axId val="10079268"/>
      </c:scatterChart>
      <c:val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lg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0079268"/>
        <c:crosses val="autoZero"/>
        <c:crossBetween val="midCat"/>
        <c:dispUnits/>
      </c:valAx>
      <c:valAx>
        <c:axId val="10079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lg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8576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57150</xdr:rowOff>
    </xdr:from>
    <xdr:to>
      <xdr:col>7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8100" y="2324100"/>
        <a:ext cx="4762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85725</xdr:rowOff>
    </xdr:from>
    <xdr:to>
      <xdr:col>7</xdr:col>
      <xdr:colOff>38100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2409825"/>
        <a:ext cx="5238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19050</xdr:rowOff>
    </xdr:from>
    <xdr:to>
      <xdr:col>8</xdr:col>
      <xdr:colOff>228600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42875" y="2933700"/>
        <a:ext cx="55721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7" sqref="C7"/>
    </sheetView>
  </sheetViews>
  <sheetFormatPr defaultColWidth="9.00390625" defaultRowHeight="12.75"/>
  <sheetData>
    <row r="1" spans="1:4" ht="12.75">
      <c r="A1" s="2" t="s">
        <v>24</v>
      </c>
      <c r="B1" s="2" t="s">
        <v>31</v>
      </c>
      <c r="C1" s="2" t="s">
        <v>23</v>
      </c>
      <c r="D1" s="2" t="s">
        <v>30</v>
      </c>
    </row>
    <row r="2" spans="1:4" ht="12.75">
      <c r="A2" s="1">
        <v>1</v>
      </c>
      <c r="B2" s="1">
        <v>0.035</v>
      </c>
      <c r="C2" s="3">
        <v>0.000415</v>
      </c>
      <c r="D2" s="1">
        <f>SQRT(C2)</f>
        <v>0.02037154878746336</v>
      </c>
    </row>
    <row r="3" spans="1:4" ht="12.75">
      <c r="A3" s="1">
        <v>2</v>
      </c>
      <c r="B3" s="1">
        <v>0.071</v>
      </c>
      <c r="C3" s="3">
        <v>0.00083</v>
      </c>
      <c r="D3" s="1">
        <f aca="true" t="shared" si="0" ref="D3:D13">SQRT(C3)</f>
        <v>0.028809720581775868</v>
      </c>
    </row>
    <row r="4" spans="1:4" ht="12.75">
      <c r="A4" s="1">
        <v>3</v>
      </c>
      <c r="B4" s="1">
        <v>0.131</v>
      </c>
      <c r="C4" s="3">
        <f>2/20*0.0166</f>
        <v>0.00166</v>
      </c>
      <c r="D4" s="1">
        <f t="shared" si="0"/>
        <v>0.04074309757492672</v>
      </c>
    </row>
    <row r="5" spans="1:4" ht="12.75">
      <c r="A5" s="1">
        <v>4</v>
      </c>
      <c r="B5" s="1">
        <v>0.187</v>
      </c>
      <c r="C5" s="3">
        <f>3/20*0.0166</f>
        <v>0.00249</v>
      </c>
      <c r="D5" s="1">
        <f t="shared" si="0"/>
        <v>0.0498998997994986</v>
      </c>
    </row>
    <row r="6" spans="1:4" ht="12.75">
      <c r="A6" s="1">
        <v>5</v>
      </c>
      <c r="B6" s="1">
        <v>0.24</v>
      </c>
      <c r="C6" s="3">
        <f>4/20*0.0166</f>
        <v>0.00332</v>
      </c>
      <c r="D6" s="1">
        <f t="shared" si="0"/>
        <v>0.057619441163551735</v>
      </c>
    </row>
    <row r="7" spans="1:4" ht="12.75">
      <c r="A7" s="1">
        <v>6</v>
      </c>
      <c r="B7" s="1">
        <v>0.3</v>
      </c>
      <c r="C7" s="3">
        <f>5/20*0.0166</f>
        <v>0.00415</v>
      </c>
      <c r="D7" s="1">
        <f t="shared" si="0"/>
        <v>0.06442049363362563</v>
      </c>
    </row>
    <row r="8" spans="1:4" ht="12.75">
      <c r="A8" s="1">
        <v>7</v>
      </c>
      <c r="B8" s="1">
        <v>0.358</v>
      </c>
      <c r="C8" s="3">
        <f>6/20*0.0166</f>
        <v>0.00498</v>
      </c>
      <c r="D8" s="1">
        <f t="shared" si="0"/>
        <v>0.0705691150575094</v>
      </c>
    </row>
    <row r="9" spans="1:4" ht="12.75">
      <c r="A9" s="1">
        <v>8</v>
      </c>
      <c r="B9" s="1">
        <v>0.414</v>
      </c>
      <c r="C9" s="3">
        <f>7/20*0.0166</f>
        <v>0.00581</v>
      </c>
      <c r="D9" s="1">
        <f t="shared" si="0"/>
        <v>0.07622335600063802</v>
      </c>
    </row>
    <row r="10" spans="1:4" ht="12.75">
      <c r="A10" s="1">
        <v>9</v>
      </c>
      <c r="B10" s="1">
        <v>0.524</v>
      </c>
      <c r="C10" s="3">
        <f>9/20*0.0166</f>
        <v>0.00747</v>
      </c>
      <c r="D10" s="1">
        <f t="shared" si="0"/>
        <v>0.0864291617453276</v>
      </c>
    </row>
    <row r="11" spans="1:4" ht="12.75">
      <c r="A11" s="1">
        <v>10</v>
      </c>
      <c r="B11" s="1">
        <v>0.571</v>
      </c>
      <c r="C11" s="3">
        <f>10/20*0.0166</f>
        <v>0.0083</v>
      </c>
      <c r="D11" s="1">
        <f t="shared" si="0"/>
        <v>0.09110433579144299</v>
      </c>
    </row>
    <row r="12" spans="1:4" ht="12.75">
      <c r="A12" s="1">
        <v>11</v>
      </c>
      <c r="B12" s="1">
        <v>0.598</v>
      </c>
      <c r="C12" s="3">
        <f>11/20*0.0166</f>
        <v>0.009130000000000001</v>
      </c>
      <c r="D12" s="1">
        <f t="shared" si="0"/>
        <v>0.09555103348473004</v>
      </c>
    </row>
    <row r="13" spans="1:4" ht="12.75">
      <c r="A13" s="1">
        <v>12</v>
      </c>
      <c r="B13" s="1">
        <v>0.626</v>
      </c>
      <c r="C13" s="3">
        <f>12/20*0.0166</f>
        <v>0.00996</v>
      </c>
      <c r="D13" s="1">
        <f t="shared" si="0"/>
        <v>0.0997997995989972</v>
      </c>
    </row>
    <row r="14" spans="1:4" ht="12.75">
      <c r="A14" s="1" t="s">
        <v>29</v>
      </c>
      <c r="B14" s="1">
        <v>0.001</v>
      </c>
      <c r="C14" s="1"/>
      <c r="D14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2" sqref="D2:D13"/>
    </sheetView>
  </sheetViews>
  <sheetFormatPr defaultColWidth="9.00390625" defaultRowHeight="12.75"/>
  <cols>
    <col min="3" max="3" width="14.375" style="0" customWidth="1"/>
  </cols>
  <sheetData>
    <row r="1" spans="1:5" ht="15">
      <c r="A1" s="2" t="s">
        <v>24</v>
      </c>
      <c r="B1" s="2" t="s">
        <v>25</v>
      </c>
      <c r="C1" s="2" t="s">
        <v>28</v>
      </c>
      <c r="D1" s="2" t="s">
        <v>26</v>
      </c>
      <c r="E1" s="2" t="s">
        <v>27</v>
      </c>
    </row>
    <row r="2" spans="1:6" ht="12.75">
      <c r="A2" s="1">
        <v>1</v>
      </c>
      <c r="B2" s="1">
        <v>240</v>
      </c>
      <c r="C2" s="1">
        <f>72.7*B2/250</f>
        <v>69.792</v>
      </c>
      <c r="D2" s="3">
        <v>0.000415</v>
      </c>
      <c r="E2" s="1">
        <f>LOG(D2)</f>
        <v>-3.381951903287907</v>
      </c>
      <c r="F2" s="4"/>
    </row>
    <row r="3" spans="1:6" ht="12.75">
      <c r="A3" s="1">
        <f>A2+1</f>
        <v>2</v>
      </c>
      <c r="B3" s="1">
        <v>230</v>
      </c>
      <c r="C3" s="1">
        <f aca="true" t="shared" si="0" ref="C3:C13">72.7*B3/250</f>
        <v>66.884</v>
      </c>
      <c r="D3" s="3">
        <v>0.00083</v>
      </c>
      <c r="E3" s="1">
        <f aca="true" t="shared" si="1" ref="E3:E13">LOG(D3)</f>
        <v>-3.0809219076239263</v>
      </c>
      <c r="F3" s="4"/>
    </row>
    <row r="4" spans="1:6" ht="12.75">
      <c r="A4" s="1">
        <f aca="true" t="shared" si="2" ref="A4:A13">A3+1</f>
        <v>3</v>
      </c>
      <c r="B4" s="1">
        <v>225</v>
      </c>
      <c r="C4" s="1">
        <f t="shared" si="0"/>
        <v>65.43</v>
      </c>
      <c r="D4" s="3">
        <f>2/20*0.0166</f>
        <v>0.00166</v>
      </c>
      <c r="E4" s="1">
        <f t="shared" si="1"/>
        <v>-2.779891911959945</v>
      </c>
      <c r="F4" s="4"/>
    </row>
    <row r="5" spans="1:6" ht="12.75">
      <c r="A5" s="1">
        <f t="shared" si="2"/>
        <v>4</v>
      </c>
      <c r="B5" s="1">
        <v>210</v>
      </c>
      <c r="C5" s="1">
        <f t="shared" si="0"/>
        <v>61.068</v>
      </c>
      <c r="D5" s="3">
        <f>3/20*0.0166</f>
        <v>0.00249</v>
      </c>
      <c r="E5" s="1">
        <f t="shared" si="1"/>
        <v>-2.6038006529042637</v>
      </c>
      <c r="F5" s="4"/>
    </row>
    <row r="6" spans="1:6" ht="12.75">
      <c r="A6" s="1">
        <f t="shared" si="2"/>
        <v>5</v>
      </c>
      <c r="B6" s="1">
        <v>180</v>
      </c>
      <c r="C6" s="1">
        <f t="shared" si="0"/>
        <v>52.344</v>
      </c>
      <c r="D6" s="3">
        <f>4/20*0.0166</f>
        <v>0.00332</v>
      </c>
      <c r="E6" s="1">
        <f t="shared" si="1"/>
        <v>-2.4788619162959638</v>
      </c>
      <c r="F6" s="4"/>
    </row>
    <row r="7" spans="1:6" ht="12.75">
      <c r="A7" s="1">
        <f t="shared" si="2"/>
        <v>6</v>
      </c>
      <c r="B7" s="1">
        <v>170</v>
      </c>
      <c r="C7" s="1">
        <f t="shared" si="0"/>
        <v>49.436</v>
      </c>
      <c r="D7" s="3">
        <f>5/20*0.0166</f>
        <v>0.00415</v>
      </c>
      <c r="E7" s="1">
        <f t="shared" si="1"/>
        <v>-2.381951903287907</v>
      </c>
      <c r="F7" s="4"/>
    </row>
    <row r="8" spans="1:6" ht="12.75">
      <c r="A8" s="1">
        <f t="shared" si="2"/>
        <v>7</v>
      </c>
      <c r="B8" s="1">
        <v>135</v>
      </c>
      <c r="C8" s="1">
        <f t="shared" si="0"/>
        <v>39.258</v>
      </c>
      <c r="D8" s="3">
        <f>6/20*0.0166</f>
        <v>0.00498</v>
      </c>
      <c r="E8" s="1">
        <f t="shared" si="1"/>
        <v>-2.3027706572402824</v>
      </c>
      <c r="F8" s="4"/>
    </row>
    <row r="9" spans="1:6" ht="12.75">
      <c r="A9" s="1">
        <f t="shared" si="2"/>
        <v>8</v>
      </c>
      <c r="B9" s="1">
        <v>125</v>
      </c>
      <c r="C9" s="1">
        <f t="shared" si="0"/>
        <v>36.35</v>
      </c>
      <c r="D9" s="3">
        <f>7/20*0.0166</f>
        <v>0.00581</v>
      </c>
      <c r="E9" s="1">
        <f t="shared" si="1"/>
        <v>-2.2358238676096693</v>
      </c>
      <c r="F9" s="4"/>
    </row>
    <row r="10" spans="1:6" ht="12.75">
      <c r="A10" s="1">
        <f t="shared" si="2"/>
        <v>9</v>
      </c>
      <c r="B10" s="1">
        <v>120</v>
      </c>
      <c r="C10" s="1">
        <f t="shared" si="0"/>
        <v>34.896</v>
      </c>
      <c r="D10" s="3">
        <f>9/20*0.0166</f>
        <v>0.00747</v>
      </c>
      <c r="E10" s="1">
        <f t="shared" si="1"/>
        <v>-2.126679398184601</v>
      </c>
      <c r="F10" s="4"/>
    </row>
    <row r="11" spans="1:6" ht="12.75">
      <c r="A11" s="1">
        <f t="shared" si="2"/>
        <v>10</v>
      </c>
      <c r="B11" s="1">
        <v>118</v>
      </c>
      <c r="C11" s="1">
        <f t="shared" si="0"/>
        <v>34.3144</v>
      </c>
      <c r="D11" s="3">
        <f>10/20*0.0166</f>
        <v>0.0083</v>
      </c>
      <c r="E11" s="1">
        <f t="shared" si="1"/>
        <v>-2.0809219076239263</v>
      </c>
      <c r="F11" s="4"/>
    </row>
    <row r="12" spans="1:6" ht="12.75">
      <c r="A12" s="1">
        <f t="shared" si="2"/>
        <v>11</v>
      </c>
      <c r="B12" s="1">
        <v>117</v>
      </c>
      <c r="C12" s="1">
        <f t="shared" si="0"/>
        <v>34.0236</v>
      </c>
      <c r="D12" s="3">
        <f>11/20*0.0166</f>
        <v>0.009130000000000001</v>
      </c>
      <c r="E12" s="1">
        <f t="shared" si="1"/>
        <v>-2.039529222465701</v>
      </c>
      <c r="F12" s="4"/>
    </row>
    <row r="13" spans="1:6" ht="12.75">
      <c r="A13" s="1">
        <f t="shared" si="2"/>
        <v>12</v>
      </c>
      <c r="B13" s="1">
        <v>116</v>
      </c>
      <c r="C13" s="1">
        <f t="shared" si="0"/>
        <v>33.732800000000005</v>
      </c>
      <c r="D13" s="3">
        <f>12/20*0.0166</f>
        <v>0.00996</v>
      </c>
      <c r="E13" s="1">
        <f t="shared" si="1"/>
        <v>-2.001740661576301</v>
      </c>
      <c r="F13" s="4"/>
    </row>
    <row r="14" spans="1:6" ht="15">
      <c r="A14" s="1" t="s">
        <v>0</v>
      </c>
      <c r="B14" s="1">
        <v>250</v>
      </c>
      <c r="C14" s="1">
        <v>72.7</v>
      </c>
      <c r="D14" s="1"/>
      <c r="E14" s="1"/>
      <c r="F14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29" sqref="E29"/>
    </sheetView>
  </sheetViews>
  <sheetFormatPr defaultColWidth="9.00390625" defaultRowHeight="12.75"/>
  <cols>
    <col min="1" max="3" width="10.00390625" style="0" customWidth="1"/>
    <col min="4" max="5" width="14.50390625" style="0" customWidth="1"/>
    <col min="6" max="6" width="26.75390625" style="0" customWidth="1"/>
    <col min="7" max="7" width="17.75390625" style="0" customWidth="1"/>
  </cols>
  <sheetData>
    <row r="1" spans="1:7" ht="15">
      <c r="A1" s="1" t="s">
        <v>1</v>
      </c>
      <c r="B1" s="1" t="s">
        <v>4</v>
      </c>
      <c r="C1" s="1" t="s">
        <v>21</v>
      </c>
      <c r="D1" s="1" t="s">
        <v>3</v>
      </c>
      <c r="E1" s="1" t="s">
        <v>2</v>
      </c>
      <c r="F1" s="1" t="s">
        <v>22</v>
      </c>
      <c r="G1" s="1" t="s">
        <v>20</v>
      </c>
    </row>
    <row r="2" spans="1:7" ht="12.75">
      <c r="A2" s="1">
        <v>235</v>
      </c>
      <c r="B2" s="1">
        <f>A2/3600</f>
        <v>0.06527777777777778</v>
      </c>
      <c r="C2" s="1">
        <f>(B2+B3+B4+B5+B6)/5</f>
        <v>0.06222222222222222</v>
      </c>
      <c r="D2" s="1">
        <v>0.5</v>
      </c>
      <c r="E2" s="1">
        <f>D2/100</f>
        <v>0.005</v>
      </c>
      <c r="F2" s="1">
        <f>E2/C2/D9</f>
        <v>0.00018080357142857145</v>
      </c>
      <c r="G2" s="1">
        <f>0.00108*F2/81/0.00000000000885</f>
        <v>272.39709443099275</v>
      </c>
    </row>
    <row r="3" spans="1:7" ht="12.75">
      <c r="A3" s="1">
        <v>212</v>
      </c>
      <c r="B3" s="1">
        <f>A3/3600</f>
        <v>0.058888888888888886</v>
      </c>
      <c r="C3" s="1"/>
      <c r="D3" s="1">
        <v>0.5</v>
      </c>
      <c r="E3" s="1">
        <f>D3/100</f>
        <v>0.005</v>
      </c>
      <c r="F3" s="1"/>
      <c r="G3" s="1"/>
    </row>
    <row r="4" spans="1:7" ht="12.75">
      <c r="A4" s="1">
        <v>181</v>
      </c>
      <c r="B4" s="1">
        <f>A4/3600</f>
        <v>0.050277777777777775</v>
      </c>
      <c r="C4" s="1"/>
      <c r="D4" s="1">
        <v>0.5</v>
      </c>
      <c r="E4" s="1">
        <f>D4/100</f>
        <v>0.005</v>
      </c>
      <c r="F4" s="1"/>
      <c r="G4" s="1"/>
    </row>
    <row r="5" spans="1:7" ht="12.75">
      <c r="A5" s="1">
        <v>260</v>
      </c>
      <c r="B5" s="1">
        <f>A5/3600</f>
        <v>0.07222222222222222</v>
      </c>
      <c r="C5" s="1"/>
      <c r="D5" s="1">
        <v>0.5</v>
      </c>
      <c r="E5" s="1">
        <f>D5/100</f>
        <v>0.005</v>
      </c>
      <c r="F5" s="1"/>
      <c r="G5" s="1"/>
    </row>
    <row r="6" spans="1:7" ht="12.75">
      <c r="A6" s="1">
        <v>232</v>
      </c>
      <c r="B6" s="1">
        <f>A6/3600</f>
        <v>0.06444444444444444</v>
      </c>
      <c r="C6" s="1"/>
      <c r="D6" s="1">
        <v>0.5</v>
      </c>
      <c r="E6" s="1">
        <f>D6/100</f>
        <v>0.005</v>
      </c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 t="s">
        <v>5</v>
      </c>
      <c r="B8" s="1" t="s">
        <v>6</v>
      </c>
      <c r="C8" s="1"/>
      <c r="D8" s="1" t="s">
        <v>7</v>
      </c>
      <c r="E8" s="1"/>
      <c r="F8" s="1"/>
      <c r="G8" s="1"/>
    </row>
    <row r="9" spans="1:7" ht="12.75">
      <c r="A9" s="1">
        <v>236</v>
      </c>
      <c r="B9" s="1">
        <f>(2.4+2.2+48.5)/100</f>
        <v>0.531</v>
      </c>
      <c r="C9" s="1"/>
      <c r="D9" s="1">
        <f>A9/B9</f>
        <v>444.4444444444444</v>
      </c>
      <c r="E9" s="1"/>
      <c r="F9" s="1"/>
      <c r="G9" s="1"/>
    </row>
  </sheetData>
  <printOptions/>
  <pageMargins left="0.75" right="0.75" top="1" bottom="1" header="0.5" footer="0.5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60" workbookViewId="0" topLeftCell="A1">
      <selection activeCell="J32" sqref="J32"/>
    </sheetView>
  </sheetViews>
  <sheetFormatPr defaultColWidth="9.00390625" defaultRowHeight="12.75"/>
  <sheetData>
    <row r="1" spans="1:10" ht="12.75">
      <c r="A1" s="1" t="s">
        <v>11</v>
      </c>
      <c r="B1" s="1" t="s">
        <v>15</v>
      </c>
      <c r="C1" s="1" t="s">
        <v>12</v>
      </c>
      <c r="D1" s="1" t="s">
        <v>8</v>
      </c>
      <c r="E1" s="1" t="s">
        <v>13</v>
      </c>
      <c r="F1" s="1" t="s">
        <v>9</v>
      </c>
      <c r="G1" s="1" t="s">
        <v>14</v>
      </c>
      <c r="H1" s="1" t="s">
        <v>16</v>
      </c>
      <c r="I1" s="1" t="s">
        <v>17</v>
      </c>
      <c r="J1" s="1" t="s">
        <v>18</v>
      </c>
    </row>
    <row r="2" spans="1:10" ht="12.75">
      <c r="A2" s="1">
        <v>1</v>
      </c>
      <c r="B2" s="1">
        <f>A2/60</f>
        <v>0.016666666666666666</v>
      </c>
      <c r="C2" s="1">
        <f>LOG(A2)</f>
        <v>0</v>
      </c>
      <c r="D2" s="1">
        <v>0.55</v>
      </c>
      <c r="E2" s="1">
        <f>LOG(D2)</f>
        <v>-0.2596373105057561</v>
      </c>
      <c r="F2" s="1">
        <v>1.2</v>
      </c>
      <c r="G2" s="1">
        <f>LOG(F2)</f>
        <v>0.07918124604762482</v>
      </c>
      <c r="H2" s="1">
        <f>POWER(10,-0.1507)*49/(3.14*9)</f>
        <v>1.2255299311858505</v>
      </c>
      <c r="I2" s="1">
        <f>POWER(10,0.0987)*49/(3.14*9)</f>
        <v>2.1763258598096002</v>
      </c>
      <c r="J2" s="1">
        <f>I2/H2</f>
        <v>1.7758243225473391</v>
      </c>
    </row>
    <row r="3" spans="1:10" ht="12.75">
      <c r="A3" s="1">
        <v>2</v>
      </c>
      <c r="B3" s="1">
        <f aca="true" t="shared" si="0" ref="B3:B14">A3/60</f>
        <v>0.03333333333333333</v>
      </c>
      <c r="C3" s="1">
        <f aca="true" t="shared" si="1" ref="C3:C14">LOG(A3)</f>
        <v>0.3010299956639812</v>
      </c>
      <c r="D3" s="1">
        <v>1.3</v>
      </c>
      <c r="E3" s="1">
        <f aca="true" t="shared" si="2" ref="E3:E14">LOG(D3)</f>
        <v>0.11394335230683679</v>
      </c>
      <c r="F3" s="1">
        <v>2</v>
      </c>
      <c r="G3" s="1">
        <f aca="true" t="shared" si="3" ref="G3:G14">LOG(F3)</f>
        <v>0.3010299956639812</v>
      </c>
      <c r="H3" s="1"/>
      <c r="I3" s="1"/>
      <c r="J3" s="1"/>
    </row>
    <row r="4" spans="1:10" ht="12.75">
      <c r="A4" s="1">
        <v>3</v>
      </c>
      <c r="B4" s="1">
        <f t="shared" si="0"/>
        <v>0.05</v>
      </c>
      <c r="C4" s="1">
        <f t="shared" si="1"/>
        <v>0.47712125471966244</v>
      </c>
      <c r="D4" s="1">
        <v>1.6</v>
      </c>
      <c r="E4" s="1">
        <f t="shared" si="2"/>
        <v>0.2041199826559248</v>
      </c>
      <c r="F4" s="1">
        <v>2.7</v>
      </c>
      <c r="G4" s="1">
        <f t="shared" si="3"/>
        <v>0.43136376415898736</v>
      </c>
      <c r="H4" s="1"/>
      <c r="I4" s="1"/>
      <c r="J4" s="1"/>
    </row>
    <row r="5" spans="1:10" ht="12.75">
      <c r="A5" s="1">
        <v>4</v>
      </c>
      <c r="B5" s="1">
        <f t="shared" si="0"/>
        <v>0.06666666666666667</v>
      </c>
      <c r="C5" s="1">
        <f t="shared" si="1"/>
        <v>0.6020599913279624</v>
      </c>
      <c r="D5" s="1">
        <v>1.9</v>
      </c>
      <c r="E5" s="1">
        <f t="shared" si="2"/>
        <v>0.2787536009528289</v>
      </c>
      <c r="F5" s="1">
        <v>3.25</v>
      </c>
      <c r="G5" s="1">
        <f t="shared" si="3"/>
        <v>0.5118833609788743</v>
      </c>
      <c r="H5" s="1"/>
      <c r="I5" s="1"/>
      <c r="J5" s="1"/>
    </row>
    <row r="6" spans="1:10" ht="12.75">
      <c r="A6" s="1">
        <v>5</v>
      </c>
      <c r="B6" s="1">
        <f t="shared" si="0"/>
        <v>0.08333333333333333</v>
      </c>
      <c r="C6" s="1">
        <f t="shared" si="1"/>
        <v>0.6989700043360189</v>
      </c>
      <c r="D6" s="1">
        <v>2.2</v>
      </c>
      <c r="E6" s="1">
        <f t="shared" si="2"/>
        <v>0.3424226808222063</v>
      </c>
      <c r="F6" s="1">
        <v>3.8</v>
      </c>
      <c r="G6" s="1">
        <f t="shared" si="3"/>
        <v>0.5797835966168101</v>
      </c>
      <c r="H6" s="1"/>
      <c r="I6" s="1"/>
      <c r="J6" s="1"/>
    </row>
    <row r="7" spans="1:10" ht="12.75">
      <c r="A7" s="1">
        <v>7</v>
      </c>
      <c r="B7" s="1">
        <f t="shared" si="0"/>
        <v>0.11666666666666667</v>
      </c>
      <c r="C7" s="1">
        <f t="shared" si="1"/>
        <v>0.8450980400142568</v>
      </c>
      <c r="D7" s="1">
        <v>2.7</v>
      </c>
      <c r="E7" s="1">
        <f t="shared" si="2"/>
        <v>0.43136376415898736</v>
      </c>
      <c r="F7" s="1">
        <v>4.7</v>
      </c>
      <c r="G7" s="1">
        <f t="shared" si="3"/>
        <v>0.6720978579357175</v>
      </c>
      <c r="H7" s="1"/>
      <c r="I7" s="1"/>
      <c r="J7" s="1"/>
    </row>
    <row r="8" spans="1:10" ht="12.75">
      <c r="A8" s="1">
        <v>9</v>
      </c>
      <c r="B8" s="1">
        <f t="shared" si="0"/>
        <v>0.15</v>
      </c>
      <c r="C8" s="1">
        <f t="shared" si="1"/>
        <v>0.9542425094393249</v>
      </c>
      <c r="D8" s="1">
        <v>3.15</v>
      </c>
      <c r="E8" s="1">
        <f t="shared" si="2"/>
        <v>0.4983105537896005</v>
      </c>
      <c r="F8" s="1">
        <v>5.5</v>
      </c>
      <c r="G8" s="1">
        <f t="shared" si="3"/>
        <v>0.7403626894942439</v>
      </c>
      <c r="H8" s="1"/>
      <c r="I8" s="1"/>
      <c r="J8" s="1"/>
    </row>
    <row r="9" spans="1:10" ht="12.75">
      <c r="A9" s="1">
        <v>11</v>
      </c>
      <c r="B9" s="1">
        <f t="shared" si="0"/>
        <v>0.18333333333333332</v>
      </c>
      <c r="C9" s="1">
        <f t="shared" si="1"/>
        <v>1.0413926851582251</v>
      </c>
      <c r="D9" s="1">
        <v>3.55</v>
      </c>
      <c r="E9" s="1">
        <f t="shared" si="2"/>
        <v>0.5502283530550941</v>
      </c>
      <c r="F9" s="1">
        <v>6.25</v>
      </c>
      <c r="G9" s="1">
        <f t="shared" si="3"/>
        <v>0.7958800173440752</v>
      </c>
      <c r="H9" s="1"/>
      <c r="I9" s="1"/>
      <c r="J9" s="1"/>
    </row>
    <row r="10" spans="1:10" ht="12.75">
      <c r="A10" s="1">
        <v>13</v>
      </c>
      <c r="B10" s="1">
        <f t="shared" si="0"/>
        <v>0.21666666666666667</v>
      </c>
      <c r="C10" s="1">
        <f t="shared" si="1"/>
        <v>1.1139433523068367</v>
      </c>
      <c r="D10" s="1">
        <v>3.85</v>
      </c>
      <c r="E10" s="1">
        <f t="shared" si="2"/>
        <v>0.5854607295085007</v>
      </c>
      <c r="F10" s="1">
        <v>6.9</v>
      </c>
      <c r="G10" s="1">
        <f t="shared" si="3"/>
        <v>0.8388490907372553</v>
      </c>
      <c r="H10" s="1"/>
      <c r="I10" s="1"/>
      <c r="J10" s="1"/>
    </row>
    <row r="11" spans="1:10" ht="12.75">
      <c r="A11" s="1">
        <v>15</v>
      </c>
      <c r="B11" s="1">
        <f t="shared" si="0"/>
        <v>0.25</v>
      </c>
      <c r="C11" s="1">
        <f t="shared" si="1"/>
        <v>1.1760912590556813</v>
      </c>
      <c r="D11" s="1">
        <v>4.25</v>
      </c>
      <c r="E11" s="1">
        <f t="shared" si="2"/>
        <v>0.6283889300503115</v>
      </c>
      <c r="F11" s="1">
        <v>7.5</v>
      </c>
      <c r="G11" s="1">
        <f t="shared" si="3"/>
        <v>0.8750612633917001</v>
      </c>
      <c r="H11" s="1"/>
      <c r="I11" s="1"/>
      <c r="J11" s="1"/>
    </row>
    <row r="12" spans="1:10" ht="12.75">
      <c r="A12" s="1">
        <v>20</v>
      </c>
      <c r="B12" s="1">
        <f t="shared" si="0"/>
        <v>0.3333333333333333</v>
      </c>
      <c r="C12" s="1">
        <f t="shared" si="1"/>
        <v>1.3010299956639813</v>
      </c>
      <c r="D12" s="1">
        <v>5.1</v>
      </c>
      <c r="E12" s="1">
        <f t="shared" si="2"/>
        <v>0.7075701760979364</v>
      </c>
      <c r="F12" s="1">
        <v>9</v>
      </c>
      <c r="G12" s="1">
        <f t="shared" si="3"/>
        <v>0.9542425094393249</v>
      </c>
      <c r="H12" s="1"/>
      <c r="I12" s="1"/>
      <c r="J12" s="1"/>
    </row>
    <row r="13" spans="1:10" ht="12.75">
      <c r="A13" s="1">
        <v>25</v>
      </c>
      <c r="B13" s="1">
        <f t="shared" si="0"/>
        <v>0.4166666666666667</v>
      </c>
      <c r="C13" s="1">
        <f t="shared" si="1"/>
        <v>1.3979400086720377</v>
      </c>
      <c r="D13" s="1">
        <v>5.85</v>
      </c>
      <c r="E13" s="1">
        <f t="shared" si="2"/>
        <v>0.7671558660821804</v>
      </c>
      <c r="F13" s="1">
        <v>10.15</v>
      </c>
      <c r="G13" s="1">
        <f t="shared" si="3"/>
        <v>1.0064660422492318</v>
      </c>
      <c r="H13" s="1"/>
      <c r="I13" s="1"/>
      <c r="J13" s="1"/>
    </row>
    <row r="14" spans="1:10" ht="12.75">
      <c r="A14" s="1">
        <v>30</v>
      </c>
      <c r="B14" s="1">
        <f t="shared" si="0"/>
        <v>0.5</v>
      </c>
      <c r="C14" s="1">
        <f t="shared" si="1"/>
        <v>1.4771212547196624</v>
      </c>
      <c r="D14" s="1">
        <v>6.5</v>
      </c>
      <c r="E14" s="1">
        <f t="shared" si="2"/>
        <v>0.8129133566428556</v>
      </c>
      <c r="F14" s="1">
        <v>13.2</v>
      </c>
      <c r="G14" s="1">
        <f t="shared" si="3"/>
        <v>1.1205739312058498</v>
      </c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10</v>
      </c>
      <c r="B17" s="1"/>
      <c r="C17" s="1" t="s">
        <v>19</v>
      </c>
      <c r="D17" s="1"/>
      <c r="E17" s="1"/>
      <c r="F17" s="1"/>
      <c r="G17" s="1"/>
      <c r="H17" s="1"/>
      <c r="I17" s="1"/>
      <c r="J17" s="1"/>
    </row>
    <row r="18" spans="1:10" ht="12.75">
      <c r="A18" s="1">
        <v>3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</dc:creator>
  <cp:keywords/>
  <dc:description/>
  <cp:lastModifiedBy>OFC</cp:lastModifiedBy>
  <cp:lastPrinted>2004-10-25T10:41:12Z</cp:lastPrinted>
  <dcterms:created xsi:type="dcterms:W3CDTF">2004-10-10T12:41:14Z</dcterms:created>
  <dcterms:modified xsi:type="dcterms:W3CDTF">2004-11-04T19:38:39Z</dcterms:modified>
  <cp:category/>
  <cp:version/>
  <cp:contentType/>
  <cp:contentStatus/>
</cp:coreProperties>
</file>