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785" windowHeight="7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<sst xmlns="http://schemas.openxmlformats.org/spreadsheetml/2006/main" count="31" uniqueCount="26">
  <si>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#</t>
  </si>
  <si>
    <t>с, М</t>
  </si>
  <si>
    <t>h, мм</t>
  </si>
  <si>
    <t>V ПАВ, мл</t>
  </si>
  <si>
    <r>
      <t>V</t>
    </r>
    <r>
      <rPr>
        <vertAlign val="subscript"/>
        <sz val="10"/>
        <rFont val="Arial CYR"/>
        <family val="2"/>
      </rPr>
      <t>сумм</t>
    </r>
    <r>
      <rPr>
        <sz val="10"/>
        <rFont val="Arial Cyr"/>
        <family val="0"/>
      </rPr>
      <t>, мл</t>
    </r>
  </si>
  <si>
    <r>
      <t>h(H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O), мм, t=18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</si>
  <si>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r>
      <t>s</t>
    </r>
    <r>
      <rPr>
        <sz val="10"/>
        <rFont val="Arial Cyr"/>
        <family val="0"/>
      </rPr>
      <t>(H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O), мДж/м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>, t=18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</si>
  <si>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r>
      <t>s</t>
    </r>
    <r>
      <rPr>
        <sz val="10"/>
        <color indexed="9"/>
        <rFont val="Arial Cyr"/>
        <family val="0"/>
      </rPr>
      <t>, мДж/м</t>
    </r>
    <r>
      <rPr>
        <vertAlign val="superscript"/>
        <sz val="10"/>
        <color indexed="9"/>
        <rFont val="Arial CYR"/>
        <family val="2"/>
      </rPr>
      <t>2</t>
    </r>
  </si>
  <si>
    <t>C амилового спирта, М</t>
  </si>
  <si>
    <t>Без угля</t>
  </si>
  <si>
    <t>С углем</t>
  </si>
  <si>
    <r>
      <t>с</t>
    </r>
    <r>
      <rPr>
        <vertAlign val="subscript"/>
        <sz val="10"/>
        <color indexed="9"/>
        <rFont val="Arial CYR"/>
        <family val="2"/>
      </rPr>
      <t>исх</t>
    </r>
    <r>
      <rPr>
        <sz val="10"/>
        <color indexed="9"/>
        <rFont val="Arial Cyr"/>
        <family val="0"/>
      </rPr>
      <t>, М</t>
    </r>
  </si>
  <si>
    <r>
      <t>с</t>
    </r>
    <r>
      <rPr>
        <vertAlign val="subscript"/>
        <sz val="10"/>
        <color indexed="9"/>
        <rFont val="Arial CYR"/>
        <family val="2"/>
      </rPr>
      <t>ост</t>
    </r>
    <r>
      <rPr>
        <sz val="10"/>
        <color indexed="9"/>
        <rFont val="Arial Cyr"/>
        <family val="0"/>
      </rPr>
      <t>, М</t>
    </r>
  </si>
  <si>
    <t>м угля, г</t>
  </si>
  <si>
    <r>
      <t>s</t>
    </r>
    <r>
      <rPr>
        <vertAlign val="subscript"/>
        <sz val="10"/>
        <color indexed="9"/>
        <rFont val="Arial"/>
        <family val="2"/>
      </rPr>
      <t>теор</t>
    </r>
    <r>
      <rPr>
        <sz val="10"/>
        <color indexed="9"/>
        <rFont val="Arial"/>
        <family val="2"/>
      </rPr>
      <t>, мДж/м</t>
    </r>
    <r>
      <rPr>
        <vertAlign val="superscript"/>
        <sz val="10"/>
        <color indexed="9"/>
        <rFont val="Arial"/>
        <family val="2"/>
      </rPr>
      <t>2</t>
    </r>
  </si>
  <si>
    <r>
      <t>s</t>
    </r>
    <r>
      <rPr>
        <sz val="10"/>
        <rFont val="Arial Cyr"/>
        <family val="0"/>
      </rPr>
      <t>=-11.093 Ln(c)+17.843</t>
    </r>
  </si>
  <si>
    <r>
      <t>c=Exp((</t>
    </r>
    <r>
      <rPr>
        <sz val="10"/>
        <rFont val="Symbol"/>
        <family val="1"/>
      </rPr>
      <t>s</t>
    </r>
    <r>
      <rPr>
        <sz val="10"/>
        <rFont val="Arial Cyr"/>
        <family val="0"/>
      </rPr>
      <t>-17.843)/-11.093)</t>
    </r>
  </si>
  <si>
    <t>R</t>
  </si>
  <si>
    <t>T</t>
  </si>
  <si>
    <t>t</t>
  </si>
  <si>
    <t>A</t>
  </si>
  <si>
    <t>b</t>
  </si>
  <si>
    <r>
      <t xml:space="preserve">G, </t>
    </r>
    <r>
      <rPr>
        <sz val="10"/>
        <color indexed="9"/>
        <rFont val="Arial"/>
        <family val="2"/>
      </rPr>
      <t>мМоль/м</t>
    </r>
    <r>
      <rPr>
        <vertAlign val="superscript"/>
        <sz val="10"/>
        <color indexed="9"/>
        <rFont val="Arial"/>
        <family val="2"/>
      </rPr>
      <t>2</t>
    </r>
  </si>
  <si>
    <t>Gтеор</t>
  </si>
  <si>
    <t>Gm</t>
  </si>
  <si>
    <t>Г*, мМоль/м2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</si>
</sst>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E+00"/>
    <numFmt numFmtId="166" formatCode="0.0"/>
  </numFmts>
  <fonts count="23">
    <font>
      <sz val="10"/>
      <name val="Arial Cyr"/>
      <family val="0"/>
    </font>
    <font>
      <vertAlign val="superscript"/>
      <sz val="10"/>
      <name val="Arial CYR"/>
      <family val="2"/>
    </font>
    <font>
      <sz val="10"/>
      <name val="Symbol"/>
      <family val="1"/>
    </font>
    <font>
      <vertAlign val="subscript"/>
      <sz val="10"/>
      <name val="Arial CYR"/>
      <family val="2"/>
    </font>
    <font>
      <sz val="10"/>
      <color indexed="9"/>
      <name val="Arial Cyr"/>
      <family val="0"/>
    </font>
    <font>
      <sz val="10"/>
      <color indexed="9"/>
      <name val="Symbol"/>
      <family val="1"/>
    </font>
    <font>
      <vertAlign val="superscript"/>
      <sz val="10"/>
      <color indexed="9"/>
      <name val="Arial CYR"/>
      <family val="2"/>
    </font>
    <font>
      <sz val="12"/>
      <name val="Arial CYR"/>
      <family val="2"/>
    </font>
    <font>
      <b/>
      <sz val="16.5"/>
      <name val="Arial CYR"/>
      <family val="2"/>
    </font>
    <font>
      <vertAlign val="superscript"/>
      <sz val="12"/>
      <name val="Arial CYR"/>
      <family val="2"/>
    </font>
    <font>
      <sz val="12"/>
      <name val="Symbol"/>
      <family val="1"/>
    </font>
    <font>
      <vertAlign val="subscript"/>
      <sz val="10"/>
      <color indexed="9"/>
      <name val="Arial CYR"/>
      <family val="2"/>
    </font>
    <font>
      <sz val="10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2"/>
      <name val="Arial Cyr"/>
      <family val="0"/>
    </font>
    <font>
      <sz val="11.75"/>
      <name val="Arial Cyr"/>
      <family val="0"/>
    </font>
    <font>
      <sz val="11.5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2" fillId="0" borderId="2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3" borderId="2" xfId="0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11" fontId="0" fillId="0" borderId="0" xfId="0" applyNumberFormat="1" applyAlignment="1">
      <alignment/>
    </xf>
    <xf numFmtId="0" fontId="5" fillId="2" borderId="21" xfId="0" applyFont="1" applyFill="1" applyBorder="1" applyAlignment="1">
      <alignment/>
    </xf>
    <xf numFmtId="11" fontId="0" fillId="0" borderId="6" xfId="0" applyNumberFormat="1" applyBorder="1" applyAlignment="1">
      <alignment/>
    </xf>
    <xf numFmtId="11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Изотерма адсорбции на угле</a:t>
            </a:r>
          </a:p>
        </c:rich>
      </c:tx>
      <c:layout>
        <c:manualLayout>
          <c:xMode val="factor"/>
          <c:yMode val="factor"/>
          <c:x val="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5275"/>
          <c:w val="0.92775"/>
          <c:h val="0.9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Лист1!$D$21:$D$26</c:f>
              <c:numCache/>
            </c:numRef>
          </c:xVal>
          <c:yVal>
            <c:numRef>
              <c:f>Лист1!$H$21:$H$26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forward val="0.02"/>
            <c:backward val="0.02"/>
            <c:dispEq val="0"/>
            <c:dispRSqr val="0"/>
          </c:trendline>
          <c:xVal>
            <c:numRef>
              <c:f>Лист1!$D$21:$D$26</c:f>
              <c:numCache/>
            </c:numRef>
          </c:xVal>
          <c:yVal>
            <c:numRef>
              <c:f>Лист1!$L$21:$L$26</c:f>
              <c:numCache/>
            </c:numRef>
          </c:yVal>
          <c:smooth val="0"/>
        </c:ser>
        <c:axId val="44028892"/>
        <c:axId val="60715709"/>
      </c:scatterChart>
      <c:valAx>
        <c:axId val="4402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Cисх,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60715709"/>
        <c:crosses val="autoZero"/>
        <c:crossBetween val="midCat"/>
        <c:dispUnits/>
      </c:val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Г*, мМоль/г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44028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Зависимость поверхностного натяжения от концентрации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экспериментальные данные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Лист1!$D$3:$D$13</c:f>
              <c:numCache>
                <c:ptCount val="11"/>
                <c:pt idx="0">
                  <c:v>0.006666666666666667</c:v>
                </c:pt>
                <c:pt idx="1">
                  <c:v>0.010000000000000002</c:v>
                </c:pt>
                <c:pt idx="2">
                  <c:v>0.013333333333333334</c:v>
                </c:pt>
                <c:pt idx="3">
                  <c:v>0.016666666666666666</c:v>
                </c:pt>
                <c:pt idx="4">
                  <c:v>0.023333333333333334</c:v>
                </c:pt>
                <c:pt idx="5">
                  <c:v>0.03333333333333333</c:v>
                </c:pt>
                <c:pt idx="6">
                  <c:v>0.05</c:v>
                </c:pt>
                <c:pt idx="7">
                  <c:v>0.06666666666666667</c:v>
                </c:pt>
                <c:pt idx="8">
                  <c:v>0.1</c:v>
                </c:pt>
                <c:pt idx="9">
                  <c:v>0.13333333333333333</c:v>
                </c:pt>
                <c:pt idx="10">
                  <c:v>0.16666666666666666</c:v>
                </c:pt>
              </c:numCache>
            </c:numRef>
          </c:xVal>
          <c:yVal>
            <c:numRef>
              <c:f>Лист1!$F$3:$F$13</c:f>
              <c:numCache>
                <c:ptCount val="11"/>
                <c:pt idx="0">
                  <c:v>71.02083333333333</c:v>
                </c:pt>
                <c:pt idx="1">
                  <c:v>68.99166666666666</c:v>
                </c:pt>
                <c:pt idx="2">
                  <c:v>64.93333333333332</c:v>
                </c:pt>
                <c:pt idx="3">
                  <c:v>62.90416666666667</c:v>
                </c:pt>
                <c:pt idx="4">
                  <c:v>60.875</c:v>
                </c:pt>
                <c:pt idx="5">
                  <c:v>59.251666666666665</c:v>
                </c:pt>
                <c:pt idx="6">
                  <c:v>51.946666666666665</c:v>
                </c:pt>
                <c:pt idx="7">
                  <c:v>48.699999999999996</c:v>
                </c:pt>
                <c:pt idx="8">
                  <c:v>44.23583333333333</c:v>
                </c:pt>
                <c:pt idx="9">
                  <c:v>38.55416666666667</c:v>
                </c:pt>
                <c:pt idx="10">
                  <c:v>35.3075</c:v>
                </c:pt>
              </c:numCache>
            </c:numRef>
          </c:yVal>
          <c:smooth val="0"/>
        </c:ser>
        <c:ser>
          <c:idx val="1"/>
          <c:order val="1"/>
          <c:tx>
            <c:v>теория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Лист1!$D$3:$D$13</c:f>
              <c:numCache>
                <c:ptCount val="11"/>
                <c:pt idx="0">
                  <c:v>0.006666666666666667</c:v>
                </c:pt>
                <c:pt idx="1">
                  <c:v>0.010000000000000002</c:v>
                </c:pt>
                <c:pt idx="2">
                  <c:v>0.013333333333333334</c:v>
                </c:pt>
                <c:pt idx="3">
                  <c:v>0.016666666666666666</c:v>
                </c:pt>
                <c:pt idx="4">
                  <c:v>0.023333333333333334</c:v>
                </c:pt>
                <c:pt idx="5">
                  <c:v>0.03333333333333333</c:v>
                </c:pt>
                <c:pt idx="6">
                  <c:v>0.05</c:v>
                </c:pt>
                <c:pt idx="7">
                  <c:v>0.06666666666666667</c:v>
                </c:pt>
                <c:pt idx="8">
                  <c:v>0.1</c:v>
                </c:pt>
                <c:pt idx="9">
                  <c:v>0.13333333333333333</c:v>
                </c:pt>
                <c:pt idx="10">
                  <c:v>0.16666666666666666</c:v>
                </c:pt>
              </c:numCache>
            </c:numRef>
          </c:xVal>
          <c:yVal>
            <c:numRef>
              <c:f>Лист1!$L$3:$L$13</c:f>
              <c:numCache>
                <c:ptCount val="11"/>
                <c:pt idx="0">
                  <c:v>70.44829331555707</c:v>
                </c:pt>
                <c:pt idx="1">
                  <c:v>68.13296169353534</c:v>
                </c:pt>
                <c:pt idx="2">
                  <c:v>66.10268545276166</c:v>
                </c:pt>
                <c:pt idx="3">
                  <c:v>64.29490647061724</c:v>
                </c:pt>
                <c:pt idx="4">
                  <c:v>61.18277470525275</c:v>
                </c:pt>
                <c:pt idx="5">
                  <c:v>57.39710857832898</c:v>
                </c:pt>
                <c:pt idx="6">
                  <c:v>52.546236419656125</c:v>
                </c:pt>
                <c:pt idx="7">
                  <c:v>48.80145857935743</c:v>
                </c:pt>
                <c:pt idx="8">
                  <c:v>43.176860690403316</c:v>
                </c:pt>
                <c:pt idx="9">
                  <c:v>38.988918203013746</c:v>
                </c:pt>
                <c:pt idx="10">
                  <c:v>35.65105679054055</c:v>
                </c:pt>
              </c:numCache>
            </c:numRef>
          </c:yVal>
          <c:smooth val="1"/>
        </c:ser>
        <c:axId val="9570470"/>
        <c:axId val="19025367"/>
      </c:scatterChart>
      <c:valAx>
        <c:axId val="957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с,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025367"/>
        <c:crosses val="autoZero"/>
        <c:crossBetween val="midCat"/>
        <c:dispUnits/>
      </c:valAx>
      <c:valAx>
        <c:axId val="1902536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</a:t>
                </a:r>
                <a:r>
                  <a:rPr lang="en-US" cap="none" sz="1200" b="0" i="0" u="none" baseline="0"/>
                  <a:t>, мДж/м</a:t>
                </a:r>
                <a:r>
                  <a:rPr lang="en-US" cap="none" sz="1200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570470"/>
        <c:crosses val="autoZero"/>
        <c:crossBetween val="midCat"/>
        <c:dispUnits/>
        <c:majorUnit val="6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Изотерма адсорбции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55"/>
          <c:w val="0.9425"/>
          <c:h val="0.81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Лист1!$D$3:$D$13</c:f>
              <c:numCache>
                <c:ptCount val="11"/>
                <c:pt idx="0">
                  <c:v>0.006666666666666667</c:v>
                </c:pt>
                <c:pt idx="1">
                  <c:v>0.010000000000000002</c:v>
                </c:pt>
                <c:pt idx="2">
                  <c:v>0.013333333333333334</c:v>
                </c:pt>
                <c:pt idx="3">
                  <c:v>0.016666666666666666</c:v>
                </c:pt>
                <c:pt idx="4">
                  <c:v>0.023333333333333334</c:v>
                </c:pt>
                <c:pt idx="5">
                  <c:v>0.03333333333333333</c:v>
                </c:pt>
                <c:pt idx="6">
                  <c:v>0.05</c:v>
                </c:pt>
                <c:pt idx="7">
                  <c:v>0.06666666666666667</c:v>
                </c:pt>
                <c:pt idx="8">
                  <c:v>0.1</c:v>
                </c:pt>
                <c:pt idx="9">
                  <c:v>0.13333333333333333</c:v>
                </c:pt>
                <c:pt idx="10">
                  <c:v>0.16666666666666666</c:v>
                </c:pt>
              </c:numCache>
            </c:numRef>
          </c:xVal>
          <c:yVal>
            <c:numRef>
              <c:f>Лист1!$G$3:$G$13</c:f>
              <c:numCache>
                <c:ptCount val="11"/>
                <c:pt idx="0">
                  <c:v>0.0020546603211165915</c:v>
                </c:pt>
                <c:pt idx="1">
                  <c:v>0.002678815922591176</c:v>
                </c:pt>
                <c:pt idx="2">
                  <c:v>0.003158563063358046</c:v>
                </c:pt>
                <c:pt idx="3">
                  <c:v>0.003538822061701246</c:v>
                </c:pt>
                <c:pt idx="4">
                  <c:v>0.004103402781345395</c:v>
                </c:pt>
                <c:pt idx="5">
                  <c:v>0.004661127018517632</c:v>
                </c:pt>
                <c:pt idx="6">
                  <c:v>0.005212118920956261</c:v>
                </c:pt>
                <c:pt idx="7">
                  <c:v>0.005539533069105663</c:v>
                </c:pt>
                <c:pt idx="8">
                  <c:v>0.00591083933741151</c:v>
                </c:pt>
                <c:pt idx="9">
                  <c:v>0.006115805803189103</c:v>
                </c:pt>
                <c:pt idx="10">
                  <c:v>0.006245753854965764</c:v>
                </c:pt>
              </c:numCache>
            </c:numRef>
          </c:yVal>
          <c:smooth val="1"/>
        </c:ser>
        <c:axId val="37010576"/>
        <c:axId val="64659729"/>
      </c:scatterChart>
      <c:valAx>
        <c:axId val="3701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64659729"/>
        <c:crosses val="autoZero"/>
        <c:crossBetween val="midCat"/>
        <c:dispUnits/>
      </c:valAx>
      <c:valAx>
        <c:axId val="64659729"/>
        <c:scaling>
          <c:orientation val="minMax"/>
          <c:min val="0.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crossAx val="37010576"/>
        <c:crosses val="autoZero"/>
        <c:crossBetween val="midCat"/>
        <c:dispUnits/>
        <c:majorUnit val="0.001"/>
        <c:minorUnit val="0.000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85725</xdr:rowOff>
    </xdr:from>
    <xdr:to>
      <xdr:col>9</xdr:col>
      <xdr:colOff>361950</xdr:colOff>
      <xdr:row>44</xdr:row>
      <xdr:rowOff>152400</xdr:rowOff>
    </xdr:to>
    <xdr:graphicFrame>
      <xdr:nvGraphicFramePr>
        <xdr:cNvPr id="1" name="Chart 4"/>
        <xdr:cNvGraphicFramePr/>
      </xdr:nvGraphicFramePr>
      <xdr:xfrm>
        <a:off x="104775" y="3933825"/>
        <a:ext cx="5972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33</xdr:row>
      <xdr:rowOff>95250</xdr:rowOff>
    </xdr:from>
    <xdr:to>
      <xdr:col>8</xdr:col>
      <xdr:colOff>590550</xdr:colOff>
      <xdr:row>38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71875" y="5076825"/>
          <a:ext cx="18002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61912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10</xdr:row>
      <xdr:rowOff>76200</xdr:rowOff>
    </xdr:from>
    <xdr:to>
      <xdr:col>7</xdr:col>
      <xdr:colOff>619125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24075" y="1695450"/>
          <a:ext cx="3314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=76.3624 - 16.5144 Ln[1 + 64.5952 c]</a:t>
          </a:r>
        </a:p>
      </xdr:txBody>
    </xdr:sp>
    <xdr:clientData/>
  </xdr:twoCellAnchor>
  <xdr:twoCellAnchor>
    <xdr:from>
      <xdr:col>0</xdr:col>
      <xdr:colOff>47625</xdr:colOff>
      <xdr:row>28</xdr:row>
      <xdr:rowOff>38100</xdr:rowOff>
    </xdr:from>
    <xdr:to>
      <xdr:col>8</xdr:col>
      <xdr:colOff>619125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47625" y="4572000"/>
        <a:ext cx="60769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41</xdr:row>
      <xdr:rowOff>95250</xdr:rowOff>
    </xdr:from>
    <xdr:to>
      <xdr:col>7</xdr:col>
      <xdr:colOff>333375</xdr:colOff>
      <xdr:row>46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162300" y="6734175"/>
          <a:ext cx="1990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"/>
  <sheetViews>
    <sheetView tabSelected="1" workbookViewId="0" topLeftCell="A13">
      <selection activeCell="L35" sqref="L35"/>
    </sheetView>
  </sheetViews>
  <sheetFormatPr defaultColWidth="9.00390625" defaultRowHeight="12.75"/>
  <cols>
    <col min="1" max="1" width="3.375" style="0" customWidth="1"/>
    <col min="2" max="2" width="3.00390625" style="0" bestFit="1" customWidth="1"/>
    <col min="3" max="3" width="10.125" style="0" bestFit="1" customWidth="1"/>
    <col min="4" max="4" width="6.625" style="0" bestFit="1" customWidth="1"/>
    <col min="5" max="5" width="5.75390625" style="0" bestFit="1" customWidth="1"/>
    <col min="6" max="6" width="9.875" style="0" bestFit="1" customWidth="1"/>
    <col min="7" max="7" width="11.75390625" style="0" bestFit="1" customWidth="1"/>
    <col min="8" max="8" width="12.25390625" style="0" bestFit="1" customWidth="1"/>
    <col min="9" max="9" width="12.25390625" style="0" customWidth="1"/>
    <col min="10" max="10" width="9.875" style="0" customWidth="1"/>
    <col min="11" max="11" width="3.00390625" style="0" customWidth="1"/>
    <col min="12" max="12" width="10.125" style="0" customWidth="1"/>
    <col min="13" max="14" width="8.00390625" style="0" customWidth="1"/>
    <col min="15" max="15" width="9.875" style="0" customWidth="1"/>
    <col min="16" max="16" width="9.125" style="0" customWidth="1"/>
    <col min="18" max="18" width="21.375" style="0" bestFit="1" customWidth="1"/>
    <col min="19" max="19" width="23.00390625" style="0" bestFit="1" customWidth="1"/>
    <col min="20" max="20" width="12.00390625" style="0" customWidth="1"/>
  </cols>
  <sheetData>
    <row r="1" spans="2:9" ht="13.5" thickBot="1">
      <c r="B1" s="50" t="s">
        <v>9</v>
      </c>
      <c r="C1" s="50"/>
      <c r="D1" s="50"/>
      <c r="E1" s="50"/>
      <c r="F1" s="50"/>
      <c r="G1" s="50"/>
      <c r="H1" s="15"/>
      <c r="I1" s="15"/>
    </row>
    <row r="2" spans="2:18" ht="20.25" customHeight="1">
      <c r="B2" s="38" t="s">
        <v>0</v>
      </c>
      <c r="C2" s="39" t="s">
        <v>3</v>
      </c>
      <c r="D2" s="39" t="s">
        <v>1</v>
      </c>
      <c r="E2" s="39" t="s">
        <v>2</v>
      </c>
      <c r="F2" s="40" t="s">
        <v>7</v>
      </c>
      <c r="G2" s="41" t="s">
        <v>22</v>
      </c>
      <c r="H2" s="16"/>
      <c r="L2" s="46" t="s">
        <v>14</v>
      </c>
      <c r="R2" s="2" t="s">
        <v>8</v>
      </c>
    </row>
    <row r="3" spans="2:18" ht="12.75">
      <c r="B3" s="9">
        <v>1</v>
      </c>
      <c r="C3" s="7">
        <v>1</v>
      </c>
      <c r="D3" s="8">
        <f aca="true" t="shared" si="0" ref="D3:D13">$R$3*C3/$R$6</f>
        <v>0.006666666666666667</v>
      </c>
      <c r="E3" s="7">
        <v>175</v>
      </c>
      <c r="F3" s="20">
        <f aca="true" t="shared" si="1" ref="F3:F13">E3/$R$9*$R$11</f>
        <v>71.02083333333333</v>
      </c>
      <c r="G3" s="47">
        <f>$H$16/($E$15*$E$17)*(($H$15*D3)/($H$15*D3+1))</f>
        <v>0.0020546603211165915</v>
      </c>
      <c r="L3" s="10">
        <f>76.3624-16.5144*LN(1+64.5952*D3)</f>
        <v>70.44829331555707</v>
      </c>
      <c r="R3" s="27">
        <v>0.2</v>
      </c>
    </row>
    <row r="4" spans="2:18" ht="12.75">
      <c r="B4" s="9">
        <v>2</v>
      </c>
      <c r="C4" s="7">
        <v>1.5</v>
      </c>
      <c r="D4" s="8">
        <f t="shared" si="0"/>
        <v>0.010000000000000002</v>
      </c>
      <c r="E4" s="7">
        <v>170</v>
      </c>
      <c r="F4" s="20">
        <f t="shared" si="1"/>
        <v>68.99166666666666</v>
      </c>
      <c r="G4" s="47">
        <f aca="true" t="shared" si="2" ref="G4:G13">$H$16/($E$15*$E$17)*(($H$15*D4)/($H$15*D4+1))</f>
        <v>0.002678815922591176</v>
      </c>
      <c r="L4" s="10">
        <f>76.3624-16.5144*LN(1+64.5952*D4)</f>
        <v>68.13296169353534</v>
      </c>
      <c r="R4" s="3"/>
    </row>
    <row r="5" spans="2:18" ht="15.75">
      <c r="B5" s="9">
        <v>3</v>
      </c>
      <c r="C5" s="7">
        <v>2</v>
      </c>
      <c r="D5" s="8">
        <f t="shared" si="0"/>
        <v>0.013333333333333334</v>
      </c>
      <c r="E5" s="7">
        <v>160</v>
      </c>
      <c r="F5" s="20">
        <f t="shared" si="1"/>
        <v>64.93333333333332</v>
      </c>
      <c r="G5" s="47">
        <f t="shared" si="2"/>
        <v>0.003158563063358046</v>
      </c>
      <c r="L5" s="10">
        <f>76.3624-16.5144*LN(1+64.5952*D5)</f>
        <v>66.10268545276166</v>
      </c>
      <c r="R5" s="3" t="s">
        <v>4</v>
      </c>
    </row>
    <row r="6" spans="2:18" ht="12.75">
      <c r="B6" s="9">
        <v>4</v>
      </c>
      <c r="C6" s="7">
        <v>2.5</v>
      </c>
      <c r="D6" s="8">
        <f t="shared" si="0"/>
        <v>0.016666666666666666</v>
      </c>
      <c r="E6" s="7">
        <v>155</v>
      </c>
      <c r="F6" s="20">
        <f t="shared" si="1"/>
        <v>62.90416666666667</v>
      </c>
      <c r="G6" s="47">
        <f t="shared" si="2"/>
        <v>0.003538822061701246</v>
      </c>
      <c r="L6" s="10">
        <f>76.3624-16.5144*LN(1+64.5952*D6)</f>
        <v>64.29490647061724</v>
      </c>
      <c r="R6" s="5">
        <v>30</v>
      </c>
    </row>
    <row r="7" spans="2:18" ht="12.75">
      <c r="B7" s="9">
        <v>5</v>
      </c>
      <c r="C7" s="7">
        <v>3.5</v>
      </c>
      <c r="D7" s="8">
        <f t="shared" si="0"/>
        <v>0.023333333333333334</v>
      </c>
      <c r="E7" s="7">
        <v>150</v>
      </c>
      <c r="F7" s="20">
        <f t="shared" si="1"/>
        <v>60.875</v>
      </c>
      <c r="G7" s="47">
        <f t="shared" si="2"/>
        <v>0.004103402781345395</v>
      </c>
      <c r="L7" s="10">
        <f>76.3624-16.5144*LN(1+64.5952*D7)</f>
        <v>61.18277470525275</v>
      </c>
      <c r="R7" s="3"/>
    </row>
    <row r="8" spans="2:18" ht="15.75">
      <c r="B8" s="9">
        <v>6</v>
      </c>
      <c r="C8" s="7">
        <v>5</v>
      </c>
      <c r="D8" s="8">
        <f t="shared" si="0"/>
        <v>0.03333333333333333</v>
      </c>
      <c r="E8" s="7">
        <v>146</v>
      </c>
      <c r="F8" s="20">
        <f t="shared" si="1"/>
        <v>59.251666666666665</v>
      </c>
      <c r="G8" s="47">
        <f t="shared" si="2"/>
        <v>0.004661127018517632</v>
      </c>
      <c r="L8" s="10">
        <f>76.3624-16.5144*LN(1+64.5952*D8)</f>
        <v>57.39710857832898</v>
      </c>
      <c r="R8" s="3" t="s">
        <v>5</v>
      </c>
    </row>
    <row r="9" spans="2:18" ht="12.75">
      <c r="B9" s="9">
        <v>7</v>
      </c>
      <c r="C9" s="7">
        <v>7.5</v>
      </c>
      <c r="D9" s="8">
        <f t="shared" si="0"/>
        <v>0.05</v>
      </c>
      <c r="E9" s="7">
        <v>128</v>
      </c>
      <c r="F9" s="20">
        <f t="shared" si="1"/>
        <v>51.946666666666665</v>
      </c>
      <c r="G9" s="47">
        <f t="shared" si="2"/>
        <v>0.005212118920956261</v>
      </c>
      <c r="L9" s="10">
        <f>76.3624-16.5144*LN(1+64.5952*D9)</f>
        <v>52.546236419656125</v>
      </c>
      <c r="R9" s="5">
        <v>180</v>
      </c>
    </row>
    <row r="10" spans="2:18" ht="15.75">
      <c r="B10" s="9">
        <v>8</v>
      </c>
      <c r="C10" s="7">
        <v>10</v>
      </c>
      <c r="D10" s="8">
        <f t="shared" si="0"/>
        <v>0.06666666666666667</v>
      </c>
      <c r="E10" s="7">
        <v>120</v>
      </c>
      <c r="F10" s="20">
        <f t="shared" si="1"/>
        <v>48.699999999999996</v>
      </c>
      <c r="G10" s="47">
        <f t="shared" si="2"/>
        <v>0.005539533069105663</v>
      </c>
      <c r="L10" s="10">
        <f>76.3624-16.5144*LN(1+64.5952*D10)</f>
        <v>48.80145857935743</v>
      </c>
      <c r="R10" s="4" t="s">
        <v>6</v>
      </c>
    </row>
    <row r="11" spans="2:18" ht="12.75">
      <c r="B11" s="9">
        <v>9</v>
      </c>
      <c r="C11" s="7">
        <v>15</v>
      </c>
      <c r="D11" s="8">
        <f t="shared" si="0"/>
        <v>0.1</v>
      </c>
      <c r="E11" s="7">
        <v>109</v>
      </c>
      <c r="F11" s="20">
        <f t="shared" si="1"/>
        <v>44.23583333333333</v>
      </c>
      <c r="G11" s="47">
        <f t="shared" si="2"/>
        <v>0.00591083933741151</v>
      </c>
      <c r="L11" s="10">
        <f>76.3624-16.5144*LN(1+64.5952*D11)</f>
        <v>43.176860690403316</v>
      </c>
      <c r="R11" s="5">
        <v>73.05</v>
      </c>
    </row>
    <row r="12" spans="2:18" ht="12.75">
      <c r="B12" s="9">
        <v>10</v>
      </c>
      <c r="C12" s="7">
        <v>20</v>
      </c>
      <c r="D12" s="8">
        <f t="shared" si="0"/>
        <v>0.13333333333333333</v>
      </c>
      <c r="E12" s="7">
        <v>95</v>
      </c>
      <c r="F12" s="20">
        <f t="shared" si="1"/>
        <v>38.55416666666667</v>
      </c>
      <c r="G12" s="47">
        <f t="shared" si="2"/>
        <v>0.006115805803189103</v>
      </c>
      <c r="L12" s="10">
        <f>76.3624-16.5144*LN(1+64.5952*D12)</f>
        <v>38.988918203013746</v>
      </c>
      <c r="R12" s="19" t="s">
        <v>13</v>
      </c>
    </row>
    <row r="13" spans="2:18" ht="13.5" thickBot="1">
      <c r="B13" s="11">
        <v>11</v>
      </c>
      <c r="C13" s="12">
        <v>25</v>
      </c>
      <c r="D13" s="13">
        <f t="shared" si="0"/>
        <v>0.16666666666666666</v>
      </c>
      <c r="E13" s="12">
        <v>87</v>
      </c>
      <c r="F13" s="21">
        <f t="shared" si="1"/>
        <v>35.3075</v>
      </c>
      <c r="G13" s="48">
        <f t="shared" si="2"/>
        <v>0.006245753854965764</v>
      </c>
      <c r="L13" s="14">
        <f>76.3624-16.5144*LN(1+64.5952*D13)</f>
        <v>35.65105679054055</v>
      </c>
      <c r="R13" s="6">
        <v>1</v>
      </c>
    </row>
    <row r="15" spans="4:19" ht="12.75" hidden="1">
      <c r="D15" s="30" t="s">
        <v>17</v>
      </c>
      <c r="E15" s="31">
        <v>8.314</v>
      </c>
      <c r="F15" s="16"/>
      <c r="G15" s="30" t="s">
        <v>20</v>
      </c>
      <c r="H15" s="31">
        <v>64.5952</v>
      </c>
      <c r="S15" s="1" t="s">
        <v>15</v>
      </c>
    </row>
    <row r="16" spans="4:19" ht="13.5" hidden="1" thickBot="1">
      <c r="D16" s="22" t="s">
        <v>19</v>
      </c>
      <c r="E16" s="32">
        <v>18</v>
      </c>
      <c r="F16" s="16"/>
      <c r="G16" s="23" t="s">
        <v>21</v>
      </c>
      <c r="H16" s="33">
        <v>16.5144</v>
      </c>
      <c r="S16" t="s">
        <v>16</v>
      </c>
    </row>
    <row r="17" spans="4:8" ht="13.5" hidden="1" thickBot="1">
      <c r="D17" s="23" t="s">
        <v>18</v>
      </c>
      <c r="E17" s="33">
        <f>E16+273</f>
        <v>291</v>
      </c>
      <c r="F17" s="16"/>
      <c r="G17" s="16"/>
      <c r="H17" s="16"/>
    </row>
    <row r="18" ht="12.75" hidden="1"/>
    <row r="19" spans="3:19" ht="13.5" thickBot="1">
      <c r="C19" s="49" t="s">
        <v>10</v>
      </c>
      <c r="D19" s="49"/>
      <c r="E19" s="49"/>
      <c r="F19" s="49"/>
      <c r="G19" s="49"/>
      <c r="H19" s="34"/>
      <c r="S19" s="45">
        <f>H16/(E15*E17)</f>
        <v>0.006825897938888324</v>
      </c>
    </row>
    <row r="20" spans="2:14" ht="15.75">
      <c r="B20" s="42" t="s">
        <v>0</v>
      </c>
      <c r="C20" s="43" t="s">
        <v>3</v>
      </c>
      <c r="D20" s="43" t="s">
        <v>11</v>
      </c>
      <c r="E20" s="43" t="s">
        <v>2</v>
      </c>
      <c r="F20" s="44" t="s">
        <v>7</v>
      </c>
      <c r="G20" s="43" t="s">
        <v>12</v>
      </c>
      <c r="H20" s="37" t="s">
        <v>25</v>
      </c>
      <c r="L20" s="51" t="s">
        <v>23</v>
      </c>
      <c r="M20" t="s">
        <v>24</v>
      </c>
      <c r="N20">
        <v>3.2922</v>
      </c>
    </row>
    <row r="21" spans="2:14" ht="12.75">
      <c r="B21" s="22">
        <v>6</v>
      </c>
      <c r="C21" s="16">
        <v>5</v>
      </c>
      <c r="D21" s="17">
        <f aca="true" t="shared" si="3" ref="D21:D26">$R$3*C21/$R$6</f>
        <v>0.03333333333333333</v>
      </c>
      <c r="E21" s="16">
        <v>166</v>
      </c>
      <c r="F21" s="18">
        <f aca="true" t="shared" si="4" ref="F21:F26">E21/$R$9*$R$11</f>
        <v>67.36833333333334</v>
      </c>
      <c r="G21" s="17">
        <f>EXP((F21-17.843)/-11.093)</f>
        <v>0.01150979084179191</v>
      </c>
      <c r="H21" s="35">
        <f aca="true" t="shared" si="5" ref="H21:H26">(D21-G21)*$R$6/$R$13</f>
        <v>0.6547062747462427</v>
      </c>
      <c r="L21">
        <f>$N$20*($N$21*D21)/($N$21*D21+1)</f>
        <v>0.8445283190007682</v>
      </c>
      <c r="M21" t="s">
        <v>20</v>
      </c>
      <c r="N21">
        <v>10.351</v>
      </c>
    </row>
    <row r="22" spans="2:12" ht="12.75">
      <c r="B22" s="22">
        <v>7</v>
      </c>
      <c r="C22" s="16">
        <v>7.5</v>
      </c>
      <c r="D22" s="17">
        <f t="shared" si="3"/>
        <v>0.05</v>
      </c>
      <c r="E22" s="16">
        <v>170</v>
      </c>
      <c r="F22" s="18">
        <f t="shared" si="4"/>
        <v>68.99166666666666</v>
      </c>
      <c r="G22" s="17">
        <f>EXP((F22-17.843)/-11.093)</f>
        <v>0.009942907857604483</v>
      </c>
      <c r="H22" s="35">
        <f t="shared" si="5"/>
        <v>1.2017127642718657</v>
      </c>
      <c r="L22">
        <f>$N$20*($N$21*D22)/($N$21*D22+1)</f>
        <v>1.1227821883957696</v>
      </c>
    </row>
    <row r="23" spans="2:12" ht="12.75">
      <c r="B23" s="22">
        <v>8</v>
      </c>
      <c r="C23" s="16">
        <v>10</v>
      </c>
      <c r="D23" s="17">
        <f t="shared" si="3"/>
        <v>0.06666666666666667</v>
      </c>
      <c r="E23" s="16">
        <v>151</v>
      </c>
      <c r="F23" s="18">
        <f t="shared" si="4"/>
        <v>61.280833333333334</v>
      </c>
      <c r="G23" s="17">
        <f>EXP((F23-17.843)/-11.093)</f>
        <v>0.01992484698255367</v>
      </c>
      <c r="H23" s="35">
        <f t="shared" si="5"/>
        <v>1.4022545905233899</v>
      </c>
      <c r="L23">
        <f>$N$20*($N$21*D23)/($N$21*D23+1)</f>
        <v>1.3442295057394185</v>
      </c>
    </row>
    <row r="24" spans="2:12" ht="12.75">
      <c r="B24" s="22">
        <v>9</v>
      </c>
      <c r="C24" s="16">
        <v>15</v>
      </c>
      <c r="D24" s="17">
        <f t="shared" si="3"/>
        <v>0.1</v>
      </c>
      <c r="E24" s="16">
        <v>144</v>
      </c>
      <c r="F24" s="18">
        <f t="shared" si="4"/>
        <v>58.44</v>
      </c>
      <c r="G24" s="17">
        <f>EXP((F24-17.843)/-11.093)</f>
        <v>0.025740354531551775</v>
      </c>
      <c r="H24" s="35">
        <f t="shared" si="5"/>
        <v>2.227789364053447</v>
      </c>
      <c r="L24">
        <f>$N$20*($N$21*D24)/($N$21*D24+1)</f>
        <v>1.6744907965210556</v>
      </c>
    </row>
    <row r="25" spans="2:20" ht="12.75">
      <c r="B25" s="22">
        <v>10</v>
      </c>
      <c r="C25" s="16">
        <v>20</v>
      </c>
      <c r="D25" s="17">
        <f t="shared" si="3"/>
        <v>0.13333333333333333</v>
      </c>
      <c r="E25" s="16">
        <v>118</v>
      </c>
      <c r="F25" s="18">
        <f t="shared" si="4"/>
        <v>47.88833333333333</v>
      </c>
      <c r="G25" s="17">
        <f>EXP((F25-17.843)/-11.093)</f>
        <v>0.06663703022282744</v>
      </c>
      <c r="H25" s="35">
        <f t="shared" si="5"/>
        <v>2.000889093315177</v>
      </c>
      <c r="L25">
        <f>$N$20*($N$21*D25)/($N$21*D25+1)</f>
        <v>1.909000179261666</v>
      </c>
      <c r="S25">
        <v>0.03333333333333333</v>
      </c>
      <c r="T25">
        <v>0.6547062747462427</v>
      </c>
    </row>
    <row r="26" spans="2:20" ht="13.5" thickBot="1">
      <c r="B26" s="23">
        <v>11</v>
      </c>
      <c r="C26" s="24">
        <v>30</v>
      </c>
      <c r="D26" s="25">
        <f t="shared" si="3"/>
        <v>0.2</v>
      </c>
      <c r="E26" s="24">
        <v>100</v>
      </c>
      <c r="F26" s="26">
        <f t="shared" si="4"/>
        <v>40.583333333333336</v>
      </c>
      <c r="G26" s="25">
        <f>EXP((F26-17.843)/-11.093)</f>
        <v>0.12873857857515414</v>
      </c>
      <c r="H26" s="36">
        <f t="shared" si="5"/>
        <v>2.137842642745376</v>
      </c>
      <c r="L26">
        <f>$N$20*($N$21*D26)/($N$21*D26+1)</f>
        <v>2.219892007035372</v>
      </c>
      <c r="S26">
        <v>0.05</v>
      </c>
      <c r="T26">
        <v>1.2017127642718657</v>
      </c>
    </row>
    <row r="27" spans="8:20" ht="12.75">
      <c r="H27" s="34"/>
      <c r="S27">
        <v>0.06666666666666667</v>
      </c>
      <c r="T27">
        <v>1.4022545905233899</v>
      </c>
    </row>
    <row r="28" spans="19:20" ht="12.75">
      <c r="S28">
        <v>0.13333333333333333</v>
      </c>
      <c r="T28">
        <v>2.000889093315177</v>
      </c>
    </row>
    <row r="29" spans="19:20" ht="12.75">
      <c r="S29">
        <v>0.2</v>
      </c>
      <c r="T29">
        <v>2.137842642745376</v>
      </c>
    </row>
  </sheetData>
  <mergeCells count="2">
    <mergeCell ref="C19:G19"/>
    <mergeCell ref="B1:G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K46" sqref="K46"/>
    </sheetView>
  </sheetViews>
  <sheetFormatPr defaultColWidth="9.00390625" defaultRowHeight="12.75"/>
  <cols>
    <col min="1" max="1" width="9.125" style="29" customWidth="1"/>
    <col min="2" max="2" width="9.125" style="28" customWidth="1"/>
  </cols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6" sqref="D16"/>
    </sheetView>
  </sheetViews>
  <sheetFormatPr defaultColWidth="9.00390625" defaultRowHeight="12.75"/>
  <sheetData>
    <row r="1" spans="1:2" ht="12.75">
      <c r="A1" s="29">
        <v>0.03333333333333333</v>
      </c>
      <c r="B1">
        <v>0.6547062747462427</v>
      </c>
    </row>
    <row r="2" spans="1:2" ht="12.75">
      <c r="A2" s="29">
        <v>0.05</v>
      </c>
      <c r="B2">
        <v>1.2017127642718657</v>
      </c>
    </row>
    <row r="3" spans="1:2" ht="12.75">
      <c r="A3" s="29">
        <v>0.06666666666666667</v>
      </c>
      <c r="B3">
        <v>1.4022545905233899</v>
      </c>
    </row>
    <row r="4" spans="1:2" ht="12.75">
      <c r="A4" s="29">
        <v>0.13333333333333333</v>
      </c>
      <c r="B4">
        <v>2.000889093315177</v>
      </c>
    </row>
    <row r="5" spans="1:2" ht="12.75">
      <c r="A5" s="29">
        <v>0.2</v>
      </c>
      <c r="B5">
        <v>2.137842642745376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2003-10-06T16:44:45Z</cp:lastPrinted>
  <dcterms:created xsi:type="dcterms:W3CDTF">2003-09-04T18:44:36Z</dcterms:created>
  <dcterms:modified xsi:type="dcterms:W3CDTF">2003-10-06T16:48:35Z</dcterms:modified>
  <cp:category/>
  <cp:version/>
  <cp:contentType/>
  <cp:contentStatus/>
</cp:coreProperties>
</file>